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lxsfspd1\sasdata\Production\SAM\12 Primary Care\02 Regular Analyses\01 Web Pivot Table and Tier 1 Stats\Tier 1 Statistics\2023Q2\"/>
    </mc:Choice>
  </mc:AlternateContent>
  <xr:revisionPtr revIDLastSave="0" documentId="13_ncr:1_{1DB9D2B6-60FD-4308-8B58-FC228A1B9E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7" l="1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B6" i="8" l="1"/>
  <c r="C6" i="8"/>
  <c r="B7" i="8"/>
  <c r="C7" i="8"/>
  <c r="B8" i="8"/>
  <c r="C8" i="8"/>
  <c r="B9" i="8"/>
  <c r="C9" i="8"/>
  <c r="B10" i="8"/>
  <c r="C10" i="8"/>
  <c r="B11" i="8"/>
  <c r="C11" i="8"/>
  <c r="B12" i="8"/>
  <c r="C12" i="8"/>
  <c r="B13" i="8"/>
  <c r="C13" i="8"/>
  <c r="B14" i="8"/>
  <c r="C14" i="8"/>
  <c r="B15" i="8"/>
  <c r="C15" i="8"/>
  <c r="B16" i="8"/>
  <c r="C16" i="8"/>
  <c r="B17" i="8"/>
  <c r="C17" i="8"/>
  <c r="B18" i="8"/>
  <c r="C18" i="8"/>
  <c r="B19" i="8"/>
  <c r="C19" i="8"/>
  <c r="B20" i="8"/>
  <c r="C20" i="8"/>
  <c r="B21" i="8"/>
  <c r="C21" i="8"/>
  <c r="B22" i="8"/>
  <c r="C22" i="8"/>
  <c r="B23" i="8"/>
  <c r="C23" i="8"/>
  <c r="B24" i="8"/>
  <c r="C24" i="8"/>
  <c r="B25" i="8"/>
  <c r="C25" i="8"/>
  <c r="D6" i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E26" i="1"/>
  <c r="F26" i="1"/>
  <c r="H26" i="1"/>
  <c r="J26" i="1" s="1"/>
  <c r="I26" i="1"/>
  <c r="K26" i="1"/>
  <c r="L26" i="1"/>
  <c r="M26" i="1" s="1"/>
  <c r="R26" i="8"/>
  <c r="Q26" i="8"/>
  <c r="O26" i="8"/>
  <c r="N26" i="8"/>
  <c r="L26" i="8"/>
  <c r="K26" i="8"/>
  <c r="I26" i="8"/>
  <c r="H26" i="8"/>
  <c r="F26" i="8"/>
  <c r="E26" i="8"/>
  <c r="U26" i="7"/>
  <c r="T26" i="7"/>
  <c r="R26" i="7"/>
  <c r="Q26" i="7"/>
  <c r="O26" i="7"/>
  <c r="N26" i="7"/>
  <c r="L26" i="7"/>
  <c r="K26" i="7"/>
  <c r="I26" i="7"/>
  <c r="H26" i="7"/>
  <c r="F26" i="7"/>
  <c r="E26" i="7"/>
  <c r="I26" i="6"/>
  <c r="H26" i="6"/>
  <c r="F26" i="6"/>
  <c r="E26" i="6"/>
  <c r="C26" i="1" l="1"/>
  <c r="B26" i="1"/>
  <c r="D26" i="1" s="1"/>
  <c r="G26" i="1"/>
  <c r="B26" i="7"/>
  <c r="C26" i="6"/>
  <c r="B26" i="6"/>
  <c r="C26" i="7"/>
  <c r="B26" i="8" l="1"/>
  <c r="C26" i="8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7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<sst xmlns="http://schemas.openxmlformats.org/spreadsheetml/2006/main" count="182" uniqueCount="50">
  <si>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</si>
  <si>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</si>
  <si>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</si>
  <si>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</si>
  <si>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</si>
  <si>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</si>
  <si>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</si>
  <si>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</si>
  <si>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</si>
  <si>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</si>
  <si>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</si>
  <si>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</si>
  <si>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</si>
  <si>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</si>
  <si>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</si>
  <si>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</si>
  <si>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</si>
  <si>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</si>
  <si>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</si>
  <si>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</si>
  <si>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</si>
  <si>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</si>
  <si>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</si>
  <si>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</si>
  <si>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</si>
  <si>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</si>
  <si>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</si>
  <si>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</si>
  <si>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</si>
  <si>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</si>
  <si>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</si>
  <si>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</si>
  <si>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</si>
  <si>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</si>
  <si>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</si>
  <si>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</si>
  <si>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</si>
  <si>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</si>
  <si>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</si>
  <si>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</si>
  <si>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</si>
  <si>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</si>
  <si>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</si>
  <si>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</si>
  <si>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</si>
  <si>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</si>
  <si>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</si>
  <si>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 xml:space="preserve">           Population is based on the December 2022 update of the projections provided by Stats NZ.</t>
  </si>
  <si>
    <t>Access to Primary Care by Prioritised Ethnicity (April 2023)</t>
  </si>
  <si>
    <t>This report shows the number and estimated percentage of the New Zealand population (based on Stats NZ population projections) who are enrolled in a PHO by prioritised ethnicity.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</si>
</sst>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5" sqref="A5"/>
    </sheetView>
  </sheetViews>
  <sheetFormatPr defaultColWidth="9.1796875" defaultRowHeight="11.5" x14ac:dyDescent="0.25"/>
  <cols>
    <col min="1" max="1" width="27.54296875" style="3" customWidth="1"/>
    <col min="2" max="13" width="9.453125" style="3" customWidth="1"/>
    <col min="14" max="16384" width="9.1796875" style="3"/>
  </cols>
  <sheetData>
    <row r="1" spans="1:14" ht="14" x14ac:dyDescent="0.25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5">
      <c r="A2" s="12" t="s">
        <v>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4" customHeight="1" x14ac:dyDescent="0.25">
      <c r="B4" s="14" t="s">
        <v>0</v>
      </c>
      <c r="C4" s="15"/>
      <c r="D4" s="15"/>
      <c r="E4" s="14" t="s">
        <v>45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4" customHeight="1" x14ac:dyDescent="0.25">
      <c r="A6" s="13" t="s">
        <v>3</v>
      </c>
      <c r="B6" s="1">
        <f>E6+H6+K6</f>
        <v>464845</v>
      </c>
      <c r="C6" s="1">
        <f t="shared" ref="C6:C25" si="0">F6+I6+L6</f>
        <v>474420</v>
      </c>
      <c r="D6" s="22">
        <f>IF(B6=0,"",B6/C6)</f>
        <v>0.97981746132119218</v>
      </c>
      <c r="E6" s="1">
        <v>34772</v>
      </c>
      <c r="F6" s="1">
        <v>39995</v>
      </c>
      <c r="G6" s="22">
        <f>IF(E6=0,"",E6/F6)</f>
        <v>0.86940867608451056</v>
      </c>
      <c r="H6" s="1">
        <v>54552</v>
      </c>
      <c r="I6" s="1">
        <v>54405</v>
      </c>
      <c r="J6" s="22">
        <f>IF(H6=0,"",H6/I6)</f>
        <v>1.0027019575406673</v>
      </c>
      <c r="K6" s="1">
        <v>375521</v>
      </c>
      <c r="L6" s="1">
        <v>380020</v>
      </c>
      <c r="M6" s="22">
        <f>IF(K6=0,"",K6/L6)</f>
        <v>0.98816114941318878</v>
      </c>
      <c r="N6" s="5"/>
    </row>
    <row r="7" spans="1:14" ht="13.4" customHeight="1" x14ac:dyDescent="0.25">
      <c r="A7" s="13" t="s">
        <v>4</v>
      </c>
      <c r="B7" s="1">
        <f t="shared" ref="B7:B25" si="1">E7+H7+K7</f>
        <v>256784</v>
      </c>
      <c r="C7" s="1">
        <f t="shared" si="0"/>
        <v>277610</v>
      </c>
      <c r="D7" s="22">
        <f t="shared" ref="D7:D26" si="2">IF(B7=0,"",B7/C7)</f>
        <v>0.92498108857750083</v>
      </c>
      <c r="E7" s="1">
        <v>61965</v>
      </c>
      <c r="F7" s="1">
        <v>73259.999999999985</v>
      </c>
      <c r="G7" s="22">
        <f t="shared" ref="G7:G26" si="3">IF(E7=0,"",E7/F7)</f>
        <v>0.84582309582309601</v>
      </c>
      <c r="H7" s="1">
        <v>4779</v>
      </c>
      <c r="I7" s="1">
        <v>6390.0000000000009</v>
      </c>
      <c r="J7" s="22">
        <f t="shared" ref="J7:J26" si="4">IF(H7=0,"",H7/I7)</f>
        <v>0.74788732394366186</v>
      </c>
      <c r="K7" s="1">
        <v>190040</v>
      </c>
      <c r="L7" s="1">
        <v>197960</v>
      </c>
      <c r="M7" s="22">
        <f t="shared" ref="M7:M26" si="5">IF(K7=0,"",K7/L7)</f>
        <v>0.95999191755910285</v>
      </c>
      <c r="N7" s="5"/>
    </row>
    <row r="8" spans="1:14" ht="13.4" customHeight="1" x14ac:dyDescent="0.25">
      <c r="A8" s="13" t="s">
        <v>5</v>
      </c>
      <c r="B8" s="1">
        <f t="shared" si="1"/>
        <v>575207</v>
      </c>
      <c r="C8" s="1">
        <f t="shared" si="0"/>
        <v>595065</v>
      </c>
      <c r="D8" s="22">
        <f t="shared" si="2"/>
        <v>0.96662885567122925</v>
      </c>
      <c r="E8" s="1">
        <v>52469</v>
      </c>
      <c r="F8" s="1">
        <v>61660.000000000015</v>
      </c>
      <c r="G8" s="22">
        <f t="shared" si="3"/>
        <v>0.85094064223159238</v>
      </c>
      <c r="H8" s="1">
        <v>17005</v>
      </c>
      <c r="I8" s="1">
        <v>19360</v>
      </c>
      <c r="J8" s="22">
        <f t="shared" si="4"/>
        <v>0.87835743801652888</v>
      </c>
      <c r="K8" s="1">
        <v>505733</v>
      </c>
      <c r="L8" s="1">
        <v>514044.99999999994</v>
      </c>
      <c r="M8" s="22">
        <f t="shared" si="5"/>
        <v>0.98383020941746357</v>
      </c>
      <c r="N8" s="5"/>
    </row>
    <row r="9" spans="1:14" ht="13.4" customHeight="1" x14ac:dyDescent="0.25">
      <c r="A9" s="13" t="s">
        <v>38</v>
      </c>
      <c r="B9" s="1">
        <f t="shared" si="1"/>
        <v>302859</v>
      </c>
      <c r="C9" s="1">
        <f>F9+I9+L9</f>
        <v>322060</v>
      </c>
      <c r="D9" s="22">
        <f t="shared" si="2"/>
        <v>0.94038067440849527</v>
      </c>
      <c r="E9" s="1">
        <v>33965</v>
      </c>
      <c r="F9" s="1">
        <v>40405.000000000007</v>
      </c>
      <c r="G9" s="22">
        <f t="shared" si="3"/>
        <v>0.84061378542259602</v>
      </c>
      <c r="H9" s="1">
        <v>22423</v>
      </c>
      <c r="I9" s="1">
        <v>23840.000000000004</v>
      </c>
      <c r="J9" s="22">
        <f t="shared" si="4"/>
        <v>0.94056208053691259</v>
      </c>
      <c r="K9" s="1">
        <v>246471</v>
      </c>
      <c r="L9" s="1">
        <v>257814.99999999997</v>
      </c>
      <c r="M9" s="22">
        <f t="shared" si="5"/>
        <v>0.9559994569749628</v>
      </c>
      <c r="N9" s="5"/>
    </row>
    <row r="10" spans="1:14" ht="13.4" customHeight="1" x14ac:dyDescent="0.25">
      <c r="A10" s="13" t="s">
        <v>6</v>
      </c>
      <c r="B10" s="1">
        <f t="shared" si="1"/>
        <v>575457</v>
      </c>
      <c r="C10" s="1">
        <f t="shared" si="0"/>
        <v>608120</v>
      </c>
      <c r="D10" s="22">
        <f t="shared" si="2"/>
        <v>0.94628856146813134</v>
      </c>
      <c r="E10" s="1">
        <v>80664</v>
      </c>
      <c r="F10" s="1">
        <v>101299.99999999999</v>
      </c>
      <c r="G10" s="22">
        <f t="shared" si="3"/>
        <v>0.79628825271470893</v>
      </c>
      <c r="H10" s="1">
        <v>143270</v>
      </c>
      <c r="I10" s="1">
        <v>141545.00000000003</v>
      </c>
      <c r="J10" s="22">
        <f t="shared" si="4"/>
        <v>1.0121869370164962</v>
      </c>
      <c r="K10" s="1">
        <v>351523</v>
      </c>
      <c r="L10" s="1">
        <v>365274.99999999994</v>
      </c>
      <c r="M10" s="22">
        <f t="shared" si="5"/>
        <v>0.96235165286428048</v>
      </c>
      <c r="N10" s="5"/>
    </row>
    <row r="11" spans="1:14" ht="13.4" customHeight="1" x14ac:dyDescent="0.25">
      <c r="A11" s="13" t="s">
        <v>42</v>
      </c>
      <c r="B11" s="1">
        <f t="shared" si="1"/>
        <v>168391</v>
      </c>
      <c r="C11" s="1">
        <f t="shared" si="0"/>
        <v>182954.99999999997</v>
      </c>
      <c r="D11" s="22">
        <f t="shared" si="2"/>
        <v>0.92039572572490513</v>
      </c>
      <c r="E11" s="1">
        <v>43890</v>
      </c>
      <c r="F11" s="1">
        <v>52589.999999999993</v>
      </c>
      <c r="G11" s="22">
        <f t="shared" si="3"/>
        <v>0.83456930975470633</v>
      </c>
      <c r="H11" s="1">
        <v>6156</v>
      </c>
      <c r="I11" s="1">
        <v>8775</v>
      </c>
      <c r="J11" s="22">
        <f t="shared" si="4"/>
        <v>0.70153846153846156</v>
      </c>
      <c r="K11" s="1">
        <v>118345</v>
      </c>
      <c r="L11" s="1">
        <v>121589.99999999997</v>
      </c>
      <c r="M11" s="22">
        <f t="shared" si="5"/>
        <v>0.9733119499958881</v>
      </c>
      <c r="N11" s="5"/>
    </row>
    <row r="12" spans="1:14" ht="13.4" customHeight="1" x14ac:dyDescent="0.25">
      <c r="A12" s="13" t="s">
        <v>7</v>
      </c>
      <c r="B12" s="1">
        <f t="shared" si="1"/>
        <v>150969</v>
      </c>
      <c r="C12" s="1">
        <f t="shared" si="0"/>
        <v>161250</v>
      </c>
      <c r="D12" s="22">
        <f t="shared" si="2"/>
        <v>0.93624186046511626</v>
      </c>
      <c r="E12" s="1">
        <v>25083</v>
      </c>
      <c r="F12" s="1">
        <v>30579.999999999989</v>
      </c>
      <c r="G12" s="22">
        <f t="shared" si="3"/>
        <v>0.82024198822760008</v>
      </c>
      <c r="H12" s="1">
        <v>11965</v>
      </c>
      <c r="I12" s="1">
        <v>13530.000000000002</v>
      </c>
      <c r="J12" s="22">
        <f t="shared" si="4"/>
        <v>0.88433111603843295</v>
      </c>
      <c r="K12" s="1">
        <v>113921</v>
      </c>
      <c r="L12" s="1">
        <v>117140.00000000001</v>
      </c>
      <c r="M12" s="22">
        <f t="shared" si="5"/>
        <v>0.97252006146491365</v>
      </c>
      <c r="N12" s="5"/>
    </row>
    <row r="13" spans="1:14" ht="13.4" customHeight="1" x14ac:dyDescent="0.25">
      <c r="A13" s="13" t="s">
        <v>8</v>
      </c>
      <c r="B13" s="1">
        <f t="shared" si="1"/>
        <v>109613</v>
      </c>
      <c r="C13" s="1">
        <f t="shared" si="0"/>
        <v>118555.00000000006</v>
      </c>
      <c r="D13" s="22">
        <f t="shared" si="2"/>
        <v>0.92457509172957653</v>
      </c>
      <c r="E13" s="1">
        <v>39303</v>
      </c>
      <c r="F13" s="1">
        <v>45990.000000000029</v>
      </c>
      <c r="G13" s="22">
        <f t="shared" si="3"/>
        <v>0.85459882583170199</v>
      </c>
      <c r="H13" s="1">
        <v>2830</v>
      </c>
      <c r="I13" s="1">
        <v>3274.9999999999991</v>
      </c>
      <c r="J13" s="22">
        <f t="shared" si="4"/>
        <v>0.86412213740458044</v>
      </c>
      <c r="K13" s="1">
        <v>67480</v>
      </c>
      <c r="L13" s="1">
        <v>69290.000000000029</v>
      </c>
      <c r="M13" s="22">
        <f t="shared" si="5"/>
        <v>0.97387790445951761</v>
      </c>
      <c r="N13" s="5"/>
    </row>
    <row r="14" spans="1:14" ht="13.4" customHeight="1" x14ac:dyDescent="0.25">
      <c r="A14" s="13" t="s">
        <v>39</v>
      </c>
      <c r="B14" s="1">
        <f t="shared" si="1"/>
        <v>175748</v>
      </c>
      <c r="C14" s="1">
        <f t="shared" si="0"/>
        <v>190910</v>
      </c>
      <c r="D14" s="22">
        <f t="shared" si="2"/>
        <v>0.92058037818867533</v>
      </c>
      <c r="E14" s="1">
        <v>33345</v>
      </c>
      <c r="F14" s="1">
        <v>42190</v>
      </c>
      <c r="G14" s="22">
        <f t="shared" si="3"/>
        <v>0.79035316425693292</v>
      </c>
      <c r="H14" s="1">
        <v>5647</v>
      </c>
      <c r="I14" s="1">
        <v>7130</v>
      </c>
      <c r="J14" s="22">
        <f t="shared" si="4"/>
        <v>0.79200561009817672</v>
      </c>
      <c r="K14" s="1">
        <v>136756</v>
      </c>
      <c r="L14" s="1">
        <v>141590</v>
      </c>
      <c r="M14" s="22">
        <f t="shared" si="5"/>
        <v>0.96585917084539874</v>
      </c>
      <c r="N14" s="5"/>
    </row>
    <row r="15" spans="1:14" ht="13.4" customHeight="1" x14ac:dyDescent="0.25">
      <c r="A15" s="13" t="s">
        <v>9</v>
      </c>
      <c r="B15" s="1">
        <f t="shared" si="1"/>
        <v>155443</v>
      </c>
      <c r="C15" s="1">
        <f t="shared" si="0"/>
        <v>165710.00000000006</v>
      </c>
      <c r="D15" s="22">
        <f t="shared" si="2"/>
        <v>0.93804236316456424</v>
      </c>
      <c r="E15" s="1">
        <v>15746</v>
      </c>
      <c r="F15" s="1">
        <v>19185</v>
      </c>
      <c r="G15" s="22">
        <f t="shared" si="3"/>
        <v>0.82074537399009639</v>
      </c>
      <c r="H15" s="1">
        <v>2771</v>
      </c>
      <c r="I15" s="1">
        <v>3704.9999999999995</v>
      </c>
      <c r="J15" s="22">
        <f t="shared" si="4"/>
        <v>0.74790823211875856</v>
      </c>
      <c r="K15" s="1">
        <v>136926</v>
      </c>
      <c r="L15" s="1">
        <v>142820.00000000006</v>
      </c>
      <c r="M15" s="22">
        <f t="shared" si="5"/>
        <v>0.95873127013023351</v>
      </c>
      <c r="N15" s="5"/>
    </row>
    <row r="16" spans="1:14" ht="13.4" customHeight="1" x14ac:dyDescent="0.25">
      <c r="A16" s="13" t="s">
        <v>10</v>
      </c>
      <c r="B16" s="1">
        <f t="shared" si="1"/>
        <v>190435</v>
      </c>
      <c r="C16" s="1">
        <f t="shared" si="0"/>
        <v>203524.99999999997</v>
      </c>
      <c r="D16" s="22">
        <f t="shared" si="2"/>
        <v>0.93568357695614801</v>
      </c>
      <c r="E16" s="1">
        <v>65913</v>
      </c>
      <c r="F16" s="1">
        <v>74319.999999999971</v>
      </c>
      <c r="G16" s="22">
        <f t="shared" si="3"/>
        <v>0.88688105489773983</v>
      </c>
      <c r="H16" s="1">
        <v>3935</v>
      </c>
      <c r="I16" s="1">
        <v>6009.9999999999991</v>
      </c>
      <c r="J16" s="22">
        <f t="shared" si="4"/>
        <v>0.65474209650582371</v>
      </c>
      <c r="K16" s="1">
        <v>120587</v>
      </c>
      <c r="L16" s="1">
        <v>123195</v>
      </c>
      <c r="M16" s="22">
        <f t="shared" si="5"/>
        <v>0.97883030967165874</v>
      </c>
      <c r="N16" s="5"/>
    </row>
    <row r="17" spans="1:17" ht="13.4" customHeight="1" x14ac:dyDescent="0.25">
      <c r="A17" s="13" t="s">
        <v>11</v>
      </c>
      <c r="B17" s="1">
        <f t="shared" si="1"/>
        <v>60446</v>
      </c>
      <c r="C17" s="1">
        <f t="shared" si="0"/>
        <v>62427.499999999993</v>
      </c>
      <c r="D17" s="22">
        <f t="shared" si="2"/>
        <v>0.96825918064955363</v>
      </c>
      <c r="E17" s="1">
        <v>5002</v>
      </c>
      <c r="F17" s="1">
        <v>6170.0000000000009</v>
      </c>
      <c r="G17" s="22">
        <f t="shared" si="3"/>
        <v>0.81069692058346832</v>
      </c>
      <c r="H17" s="1">
        <v>1389</v>
      </c>
      <c r="I17" s="1">
        <v>1227.5</v>
      </c>
      <c r="J17" s="22">
        <f t="shared" si="4"/>
        <v>1.1315682281059063</v>
      </c>
      <c r="K17" s="1">
        <v>54055</v>
      </c>
      <c r="L17" s="1">
        <v>55029.999999999993</v>
      </c>
      <c r="M17" s="22">
        <f t="shared" si="5"/>
        <v>0.98228239142286033</v>
      </c>
      <c r="N17" s="5"/>
    </row>
    <row r="18" spans="1:17" ht="13.4" customHeight="1" x14ac:dyDescent="0.25">
      <c r="A18" s="13" t="s">
        <v>12</v>
      </c>
      <c r="B18" s="1">
        <f t="shared" si="1"/>
        <v>332899</v>
      </c>
      <c r="C18" s="1">
        <f t="shared" si="0"/>
        <v>352570</v>
      </c>
      <c r="D18" s="22">
        <f t="shared" si="2"/>
        <v>0.94420682417675927</v>
      </c>
      <c r="E18" s="1">
        <v>33098</v>
      </c>
      <c r="F18" s="1">
        <v>40890.000000000007</v>
      </c>
      <c r="G18" s="22">
        <f t="shared" si="3"/>
        <v>0.80943996087062842</v>
      </c>
      <c r="H18" s="1">
        <v>8282</v>
      </c>
      <c r="I18" s="1">
        <v>9154.9999999999982</v>
      </c>
      <c r="J18" s="22">
        <f t="shared" si="4"/>
        <v>0.90464227198252334</v>
      </c>
      <c r="K18" s="1">
        <v>291519</v>
      </c>
      <c r="L18" s="1">
        <v>302525</v>
      </c>
      <c r="M18" s="22">
        <f t="shared" si="5"/>
        <v>0.96361953557557223</v>
      </c>
      <c r="N18" s="5"/>
    </row>
    <row r="19" spans="1:17" ht="13.4" customHeight="1" x14ac:dyDescent="0.25">
      <c r="A19" s="13" t="s">
        <v>43</v>
      </c>
      <c r="B19" s="1">
        <f t="shared" si="1"/>
        <v>48872</v>
      </c>
      <c r="C19" s="1">
        <f t="shared" si="0"/>
        <v>51990</v>
      </c>
      <c r="D19" s="22">
        <f t="shared" si="2"/>
        <v>0.94002692825543377</v>
      </c>
      <c r="E19" s="1">
        <v>24588</v>
      </c>
      <c r="F19" s="1">
        <v>29390</v>
      </c>
      <c r="G19" s="22">
        <f t="shared" si="3"/>
        <v>0.83661109220823404</v>
      </c>
      <c r="H19" s="1">
        <v>1126</v>
      </c>
      <c r="I19" s="1">
        <v>1520</v>
      </c>
      <c r="J19" s="22">
        <f t="shared" si="4"/>
        <v>0.74078947368421055</v>
      </c>
      <c r="K19" s="1">
        <v>23158</v>
      </c>
      <c r="L19" s="1">
        <v>21080.000000000004</v>
      </c>
      <c r="M19" s="22">
        <f t="shared" si="5"/>
        <v>1.0985768500948765</v>
      </c>
      <c r="N19" s="5"/>
    </row>
    <row r="20" spans="1:17" ht="13.4" customHeight="1" x14ac:dyDescent="0.25">
      <c r="A20" s="13" t="s">
        <v>13</v>
      </c>
      <c r="B20" s="1">
        <f t="shared" si="1"/>
        <v>120342</v>
      </c>
      <c r="C20" s="1">
        <f t="shared" si="0"/>
        <v>127860.00000000003</v>
      </c>
      <c r="D20" s="22">
        <f t="shared" si="2"/>
        <v>0.94120131393711848</v>
      </c>
      <c r="E20" s="1">
        <v>21685</v>
      </c>
      <c r="F20" s="1">
        <v>27495</v>
      </c>
      <c r="G20" s="22">
        <f t="shared" si="3"/>
        <v>0.78868885251863974</v>
      </c>
      <c r="H20" s="1">
        <v>1634</v>
      </c>
      <c r="I20" s="1">
        <v>2105</v>
      </c>
      <c r="J20" s="22">
        <f t="shared" si="4"/>
        <v>0.77624703087885982</v>
      </c>
      <c r="K20" s="1">
        <v>97023</v>
      </c>
      <c r="L20" s="1">
        <v>98260.000000000029</v>
      </c>
      <c r="M20" s="22">
        <f t="shared" si="5"/>
        <v>0.98741095053938499</v>
      </c>
      <c r="N20" s="5"/>
    </row>
    <row r="21" spans="1:17" ht="13.4" customHeight="1" x14ac:dyDescent="0.25">
      <c r="A21" s="13" t="s">
        <v>14</v>
      </c>
      <c r="B21" s="1">
        <f t="shared" si="1"/>
        <v>423773</v>
      </c>
      <c r="C21" s="1">
        <f t="shared" si="0"/>
        <v>456909.99999999994</v>
      </c>
      <c r="D21" s="22">
        <f t="shared" si="2"/>
        <v>0.92747587052154701</v>
      </c>
      <c r="E21" s="1">
        <v>92342</v>
      </c>
      <c r="F21" s="1">
        <v>113474.99999999999</v>
      </c>
      <c r="G21" s="22">
        <f t="shared" si="3"/>
        <v>0.81376514650804155</v>
      </c>
      <c r="H21" s="1">
        <v>13624</v>
      </c>
      <c r="I21" s="1">
        <v>16970</v>
      </c>
      <c r="J21" s="22">
        <f t="shared" si="4"/>
        <v>0.80282852091926926</v>
      </c>
      <c r="K21" s="1">
        <v>317807</v>
      </c>
      <c r="L21" s="1">
        <v>326464.99999999994</v>
      </c>
      <c r="M21" s="22">
        <f t="shared" si="5"/>
        <v>0.97347954604628384</v>
      </c>
      <c r="N21" s="5"/>
    </row>
    <row r="22" spans="1:17" ht="13.4" customHeight="1" x14ac:dyDescent="0.25">
      <c r="A22" s="13" t="s">
        <v>15</v>
      </c>
      <c r="B22" s="1">
        <f t="shared" si="1"/>
        <v>48362</v>
      </c>
      <c r="C22" s="1">
        <f t="shared" si="0"/>
        <v>51650</v>
      </c>
      <c r="D22" s="22">
        <f t="shared" si="2"/>
        <v>0.93634075508228465</v>
      </c>
      <c r="E22" s="1">
        <v>8649</v>
      </c>
      <c r="F22" s="1">
        <v>9775.0000000000018</v>
      </c>
      <c r="G22" s="22">
        <f t="shared" si="3"/>
        <v>0.88480818414322238</v>
      </c>
      <c r="H22" s="1">
        <v>1066</v>
      </c>
      <c r="I22" s="1">
        <v>1204.9999999999998</v>
      </c>
      <c r="J22" s="22">
        <f t="shared" si="4"/>
        <v>0.8846473029045645</v>
      </c>
      <c r="K22" s="1">
        <v>38647</v>
      </c>
      <c r="L22" s="1">
        <v>40670</v>
      </c>
      <c r="M22" s="22">
        <f t="shared" si="5"/>
        <v>0.95025817555938041</v>
      </c>
      <c r="N22" s="5"/>
    </row>
    <row r="23" spans="1:17" ht="13.4" customHeight="1" x14ac:dyDescent="0.25">
      <c r="A23" s="13" t="s">
        <v>44</v>
      </c>
      <c r="B23" s="1">
        <f t="shared" si="1"/>
        <v>613989</v>
      </c>
      <c r="C23" s="1">
        <f t="shared" si="0"/>
        <v>633300</v>
      </c>
      <c r="D23" s="22">
        <f t="shared" si="2"/>
        <v>0.96950734249171011</v>
      </c>
      <c r="E23" s="1">
        <v>54123</v>
      </c>
      <c r="F23" s="1">
        <v>68510</v>
      </c>
      <c r="G23" s="22">
        <f t="shared" si="3"/>
        <v>0.79000145964092838</v>
      </c>
      <c r="H23" s="1">
        <v>45484</v>
      </c>
      <c r="I23" s="1">
        <v>49435.000000000022</v>
      </c>
      <c r="J23" s="22">
        <f t="shared" si="4"/>
        <v>0.92007686861535309</v>
      </c>
      <c r="K23" s="1">
        <v>514382</v>
      </c>
      <c r="L23" s="1">
        <v>515355</v>
      </c>
      <c r="M23" s="22">
        <f t="shared" si="5"/>
        <v>0.99811198106159826</v>
      </c>
      <c r="N23" s="5"/>
    </row>
    <row r="24" spans="1:17" ht="13.4" customHeight="1" x14ac:dyDescent="0.25">
      <c r="A24" s="13" t="s">
        <v>16</v>
      </c>
      <c r="B24" s="1">
        <f t="shared" si="1"/>
        <v>31935</v>
      </c>
      <c r="C24" s="1">
        <f t="shared" si="0"/>
        <v>32757.5</v>
      </c>
      <c r="D24" s="22">
        <f t="shared" si="2"/>
        <v>0.97489124627947799</v>
      </c>
      <c r="E24" s="1">
        <v>3794</v>
      </c>
      <c r="F24" s="1">
        <v>4184.9999999999991</v>
      </c>
      <c r="G24" s="22">
        <f t="shared" si="3"/>
        <v>0.90657108721624868</v>
      </c>
      <c r="H24" s="1">
        <v>366</v>
      </c>
      <c r="I24" s="1">
        <v>390</v>
      </c>
      <c r="J24" s="22">
        <f t="shared" si="4"/>
        <v>0.93846153846153846</v>
      </c>
      <c r="K24" s="1">
        <v>27775</v>
      </c>
      <c r="L24" s="1">
        <v>28182.5</v>
      </c>
      <c r="M24" s="22">
        <f t="shared" si="5"/>
        <v>0.98554067240308707</v>
      </c>
      <c r="N24" s="5"/>
    </row>
    <row r="25" spans="1:17" ht="13.4" customHeight="1" x14ac:dyDescent="0.25">
      <c r="A25" s="13" t="s">
        <v>17</v>
      </c>
      <c r="B25" s="1">
        <f t="shared" si="1"/>
        <v>65388</v>
      </c>
      <c r="C25" s="1">
        <f t="shared" si="0"/>
        <v>69820</v>
      </c>
      <c r="D25" s="22">
        <f t="shared" si="2"/>
        <v>0.93652248639358349</v>
      </c>
      <c r="E25" s="1">
        <v>17342</v>
      </c>
      <c r="F25" s="1">
        <v>20430.000000000007</v>
      </c>
      <c r="G25" s="22">
        <f t="shared" si="3"/>
        <v>0.84884973078805648</v>
      </c>
      <c r="H25" s="1">
        <v>1731</v>
      </c>
      <c r="I25" s="1">
        <v>2390</v>
      </c>
      <c r="J25" s="22">
        <f t="shared" si="4"/>
        <v>0.72426778242677825</v>
      </c>
      <c r="K25" s="1">
        <v>46315</v>
      </c>
      <c r="L25" s="1">
        <v>46999.999999999993</v>
      </c>
      <c r="M25" s="22">
        <f t="shared" si="5"/>
        <v>0.98542553191489379</v>
      </c>
      <c r="N25" s="5"/>
    </row>
    <row r="26" spans="1:17" ht="13.4" customHeight="1" x14ac:dyDescent="0.25">
      <c r="A26" s="19" t="s">
        <v>18</v>
      </c>
      <c r="B26" s="20">
        <f>E26+H26+K26</f>
        <v>4871757</v>
      </c>
      <c r="C26" s="20">
        <f t="shared" ref="C26" si="6">F26+I26+L26</f>
        <v>5139465</v>
      </c>
      <c r="D26" s="21">
        <f t="shared" si="2"/>
        <v>0.94791130983477856</v>
      </c>
      <c r="E26" s="20">
        <f>SUM(E6:E25)</f>
        <v>747738</v>
      </c>
      <c r="F26" s="20">
        <f>SUM(F6:F25)</f>
        <v>901795</v>
      </c>
      <c r="G26" s="21">
        <f t="shared" si="3"/>
        <v>0.82916627393143671</v>
      </c>
      <c r="H26" s="20">
        <f>SUM(H6:H25)</f>
        <v>350035</v>
      </c>
      <c r="I26" s="20">
        <f>SUM(I6:I25)</f>
        <v>372362.50000000006</v>
      </c>
      <c r="J26" s="21">
        <f t="shared" si="4"/>
        <v>0.94003826915975686</v>
      </c>
      <c r="K26" s="20">
        <f>SUM(K6:K25)</f>
        <v>3773984</v>
      </c>
      <c r="L26" s="20">
        <f>SUM(L6:L25)</f>
        <v>3865307.5</v>
      </c>
      <c r="M26" s="21">
        <f t="shared" si="5"/>
        <v>0.97637354854691383</v>
      </c>
      <c r="N26" s="5"/>
    </row>
    <row r="28" spans="1:17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47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5" sqref="A5"/>
    </sheetView>
  </sheetViews>
  <sheetFormatPr defaultColWidth="9.1796875" defaultRowHeight="11.5" x14ac:dyDescent="0.25"/>
  <cols>
    <col min="1" max="1" width="27.54296875" style="3" customWidth="1"/>
    <col min="2" max="10" width="9.453125" style="3" customWidth="1"/>
    <col min="11" max="16384" width="9.1796875" style="3"/>
  </cols>
  <sheetData>
    <row r="1" spans="1:10" ht="14" x14ac:dyDescent="0.25">
      <c r="A1" s="24" t="str">
        <f>SUBSTITUTE(Ethnicity!A1,"Ethnicity","Gender")</f>
        <v>Access to Primary Care by Prioritised Gender (April 2023)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4" customHeight="1" x14ac:dyDescent="0.25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4" customHeight="1" x14ac:dyDescent="0.25">
      <c r="A6" s="13" t="s">
        <v>3</v>
      </c>
      <c r="B6" s="1">
        <f>E6+H6</f>
        <v>464845</v>
      </c>
      <c r="C6" s="1">
        <f t="shared" ref="C6:C25" si="0">F6+I6</f>
        <v>474420</v>
      </c>
      <c r="D6" s="22">
        <f>IF(B6=0,"",B6/C6)</f>
        <v>0.97981746132119218</v>
      </c>
      <c r="E6" s="25">
        <v>239288</v>
      </c>
      <c r="F6" s="25">
        <v>238400</v>
      </c>
      <c r="G6" s="22">
        <f>IF(E6=0,"",E6/F6)</f>
        <v>1.0037248322147652</v>
      </c>
      <c r="H6" s="25">
        <v>225557</v>
      </c>
      <c r="I6" s="25">
        <v>236020.00000000003</v>
      </c>
      <c r="J6" s="22">
        <f>IF(H6=0,"",H6/I6)</f>
        <v>0.95566901110075408</v>
      </c>
    </row>
    <row r="7" spans="1:10" ht="13.4" customHeight="1" x14ac:dyDescent="0.25">
      <c r="A7" s="13" t="s">
        <v>4</v>
      </c>
      <c r="B7" s="1">
        <f t="shared" ref="B7:B25" si="1">E7+H7</f>
        <v>256784</v>
      </c>
      <c r="C7" s="1">
        <f t="shared" si="0"/>
        <v>277610</v>
      </c>
      <c r="D7" s="22">
        <f t="shared" ref="D7:D26" si="2">IF(B7=0,"",B7/C7)</f>
        <v>0.92498108857750083</v>
      </c>
      <c r="E7" s="25">
        <v>133627</v>
      </c>
      <c r="F7" s="25">
        <v>141365</v>
      </c>
      <c r="G7" s="22">
        <f t="shared" ref="G7:G26" si="3">IF(E7=0,"",E7/F7)</f>
        <v>0.94526226435114769</v>
      </c>
      <c r="H7" s="25">
        <v>123157</v>
      </c>
      <c r="I7" s="25">
        <v>136245</v>
      </c>
      <c r="J7" s="22">
        <f t="shared" ref="J7:J26" si="4">IF(H7=0,"",H7/I7)</f>
        <v>0.90393775918382324</v>
      </c>
    </row>
    <row r="8" spans="1:10" ht="13.4" customHeight="1" x14ac:dyDescent="0.25">
      <c r="A8" s="13" t="s">
        <v>5</v>
      </c>
      <c r="B8" s="1">
        <f t="shared" si="1"/>
        <v>575207</v>
      </c>
      <c r="C8" s="1">
        <f t="shared" si="0"/>
        <v>595064.99999999988</v>
      </c>
      <c r="D8" s="22">
        <f t="shared" si="2"/>
        <v>0.96662885567122936</v>
      </c>
      <c r="E8" s="25">
        <v>295044</v>
      </c>
      <c r="F8" s="25">
        <v>297265</v>
      </c>
      <c r="G8" s="22">
        <f t="shared" si="3"/>
        <v>0.99252855196541812</v>
      </c>
      <c r="H8" s="25">
        <v>280163</v>
      </c>
      <c r="I8" s="25">
        <v>297799.99999999988</v>
      </c>
      <c r="J8" s="22">
        <f t="shared" si="4"/>
        <v>0.94077568838146441</v>
      </c>
    </row>
    <row r="9" spans="1:10" ht="13.4" customHeight="1" x14ac:dyDescent="0.25">
      <c r="A9" s="13" t="s">
        <v>38</v>
      </c>
      <c r="B9" s="1">
        <f t="shared" si="1"/>
        <v>302859</v>
      </c>
      <c r="C9" s="1">
        <f t="shared" si="0"/>
        <v>322059.99999999988</v>
      </c>
      <c r="D9" s="22">
        <f t="shared" si="2"/>
        <v>0.9403806744084956</v>
      </c>
      <c r="E9" s="25">
        <v>158413</v>
      </c>
      <c r="F9" s="25">
        <v>166319.99999999991</v>
      </c>
      <c r="G9" s="22">
        <f t="shared" si="3"/>
        <v>0.9524591149591155</v>
      </c>
      <c r="H9" s="25">
        <v>144446</v>
      </c>
      <c r="I9" s="25">
        <v>155740</v>
      </c>
      <c r="J9" s="22">
        <f t="shared" si="4"/>
        <v>0.92748170026968024</v>
      </c>
    </row>
    <row r="10" spans="1:10" ht="13.4" customHeight="1" x14ac:dyDescent="0.25">
      <c r="A10" s="13" t="s">
        <v>6</v>
      </c>
      <c r="B10" s="1">
        <f t="shared" si="1"/>
        <v>575457</v>
      </c>
      <c r="C10" s="1">
        <f t="shared" si="0"/>
        <v>608120.00000000023</v>
      </c>
      <c r="D10" s="22">
        <f t="shared" si="2"/>
        <v>0.9462885614681309</v>
      </c>
      <c r="E10" s="25">
        <v>293470</v>
      </c>
      <c r="F10" s="25">
        <v>304690.00000000012</v>
      </c>
      <c r="G10" s="22">
        <f t="shared" si="3"/>
        <v>0.96317568676359544</v>
      </c>
      <c r="H10" s="25">
        <v>281987</v>
      </c>
      <c r="I10" s="25">
        <v>303430.00000000006</v>
      </c>
      <c r="J10" s="22">
        <f t="shared" si="4"/>
        <v>0.9293313119994725</v>
      </c>
    </row>
    <row r="11" spans="1:10" ht="13.4" customHeight="1" x14ac:dyDescent="0.25">
      <c r="A11" s="13" t="s">
        <v>42</v>
      </c>
      <c r="B11" s="1">
        <f t="shared" si="1"/>
        <v>168391</v>
      </c>
      <c r="C11" s="1">
        <f t="shared" si="0"/>
        <v>182954.99999999997</v>
      </c>
      <c r="D11" s="22">
        <f t="shared" si="2"/>
        <v>0.92039572572490513</v>
      </c>
      <c r="E11" s="25">
        <v>88174</v>
      </c>
      <c r="F11" s="25">
        <v>91979.999999999971</v>
      </c>
      <c r="G11" s="22">
        <f t="shared" si="3"/>
        <v>0.95862143944335754</v>
      </c>
      <c r="H11" s="25">
        <v>80217</v>
      </c>
      <c r="I11" s="25">
        <v>90975</v>
      </c>
      <c r="J11" s="22">
        <f t="shared" si="4"/>
        <v>0.88174773289365205</v>
      </c>
    </row>
    <row r="12" spans="1:10" ht="13.4" customHeight="1" x14ac:dyDescent="0.25">
      <c r="A12" s="13" t="s">
        <v>7</v>
      </c>
      <c r="B12" s="1">
        <f t="shared" si="1"/>
        <v>150969</v>
      </c>
      <c r="C12" s="1">
        <f t="shared" si="0"/>
        <v>161249.99999999994</v>
      </c>
      <c r="D12" s="22">
        <f t="shared" si="2"/>
        <v>0.93624186046511659</v>
      </c>
      <c r="E12" s="25">
        <v>77503</v>
      </c>
      <c r="F12" s="25">
        <v>80969.999999999956</v>
      </c>
      <c r="G12" s="22">
        <f t="shared" si="3"/>
        <v>0.95718167222428108</v>
      </c>
      <c r="H12" s="25">
        <v>73466</v>
      </c>
      <c r="I12" s="25">
        <v>80280</v>
      </c>
      <c r="J12" s="22">
        <f t="shared" si="4"/>
        <v>0.91512207274539115</v>
      </c>
    </row>
    <row r="13" spans="1:10" ht="13.4" customHeight="1" x14ac:dyDescent="0.25">
      <c r="A13" s="13" t="s">
        <v>8</v>
      </c>
      <c r="B13" s="1">
        <f t="shared" si="1"/>
        <v>109613</v>
      </c>
      <c r="C13" s="1">
        <f t="shared" si="0"/>
        <v>118555.00000000003</v>
      </c>
      <c r="D13" s="22">
        <f t="shared" si="2"/>
        <v>0.92457509172957675</v>
      </c>
      <c r="E13" s="25">
        <v>56635</v>
      </c>
      <c r="F13" s="25">
        <v>59565.000000000015</v>
      </c>
      <c r="G13" s="22">
        <f t="shared" si="3"/>
        <v>0.95081003945269849</v>
      </c>
      <c r="H13" s="25">
        <v>52978</v>
      </c>
      <c r="I13" s="25">
        <v>58990.000000000015</v>
      </c>
      <c r="J13" s="22">
        <f t="shared" si="4"/>
        <v>0.89808442108831987</v>
      </c>
    </row>
    <row r="14" spans="1:10" ht="13.4" customHeight="1" x14ac:dyDescent="0.25">
      <c r="A14" s="13" t="s">
        <v>39</v>
      </c>
      <c r="B14" s="1">
        <f t="shared" si="1"/>
        <v>175748</v>
      </c>
      <c r="C14" s="1">
        <f t="shared" si="0"/>
        <v>190909.99999999994</v>
      </c>
      <c r="D14" s="22">
        <f t="shared" si="2"/>
        <v>0.92058037818867555</v>
      </c>
      <c r="E14" s="25">
        <v>91913</v>
      </c>
      <c r="F14" s="25">
        <v>97490</v>
      </c>
      <c r="G14" s="22">
        <f t="shared" si="3"/>
        <v>0.94279413273156221</v>
      </c>
      <c r="H14" s="25">
        <v>83835</v>
      </c>
      <c r="I14" s="25">
        <v>93419.999999999956</v>
      </c>
      <c r="J14" s="22">
        <f t="shared" si="4"/>
        <v>0.89739884393063629</v>
      </c>
    </row>
    <row r="15" spans="1:10" ht="13.4" customHeight="1" x14ac:dyDescent="0.25">
      <c r="A15" s="13" t="s">
        <v>9</v>
      </c>
      <c r="B15" s="1">
        <f t="shared" si="1"/>
        <v>155443</v>
      </c>
      <c r="C15" s="1">
        <f t="shared" si="0"/>
        <v>165710</v>
      </c>
      <c r="D15" s="22">
        <f t="shared" si="2"/>
        <v>0.93804236316456457</v>
      </c>
      <c r="E15" s="25">
        <v>79666</v>
      </c>
      <c r="F15" s="25">
        <v>82285.000000000015</v>
      </c>
      <c r="G15" s="22">
        <f t="shared" si="3"/>
        <v>0.96817159871179426</v>
      </c>
      <c r="H15" s="25">
        <v>75777</v>
      </c>
      <c r="I15" s="25">
        <v>83425</v>
      </c>
      <c r="J15" s="22">
        <f t="shared" si="4"/>
        <v>0.90832484267305968</v>
      </c>
    </row>
    <row r="16" spans="1:10" ht="13.4" customHeight="1" x14ac:dyDescent="0.25">
      <c r="A16" s="13" t="s">
        <v>10</v>
      </c>
      <c r="B16" s="1">
        <f t="shared" si="1"/>
        <v>190435</v>
      </c>
      <c r="C16" s="1">
        <f t="shared" si="0"/>
        <v>203525</v>
      </c>
      <c r="D16" s="22">
        <f t="shared" si="2"/>
        <v>0.9356835769561479</v>
      </c>
      <c r="E16" s="25">
        <v>97680</v>
      </c>
      <c r="F16" s="25">
        <v>102234.99999999999</v>
      </c>
      <c r="G16" s="22">
        <f t="shared" si="3"/>
        <v>0.95544578666797098</v>
      </c>
      <c r="H16" s="25">
        <v>92755</v>
      </c>
      <c r="I16" s="25">
        <v>101290</v>
      </c>
      <c r="J16" s="22">
        <f t="shared" si="4"/>
        <v>0.91573699279297072</v>
      </c>
    </row>
    <row r="17" spans="1:13" ht="13.4" customHeight="1" x14ac:dyDescent="0.25">
      <c r="A17" s="13" t="s">
        <v>11</v>
      </c>
      <c r="B17" s="1">
        <f t="shared" si="1"/>
        <v>60446</v>
      </c>
      <c r="C17" s="1">
        <f t="shared" si="0"/>
        <v>62427.5</v>
      </c>
      <c r="D17" s="22">
        <f t="shared" si="2"/>
        <v>0.96825918064955352</v>
      </c>
      <c r="E17" s="25">
        <v>30436</v>
      </c>
      <c r="F17" s="25">
        <v>30819.999999999996</v>
      </c>
      <c r="G17" s="22">
        <f t="shared" si="3"/>
        <v>0.98754055807916952</v>
      </c>
      <c r="H17" s="25">
        <v>30010</v>
      </c>
      <c r="I17" s="25">
        <v>31607.500000000004</v>
      </c>
      <c r="J17" s="22">
        <f t="shared" si="4"/>
        <v>0.94945819821244948</v>
      </c>
    </row>
    <row r="18" spans="1:13" ht="13.4" customHeight="1" x14ac:dyDescent="0.25">
      <c r="A18" s="13" t="s">
        <v>12</v>
      </c>
      <c r="B18" s="1">
        <f t="shared" si="1"/>
        <v>332899</v>
      </c>
      <c r="C18" s="1">
        <f t="shared" si="0"/>
        <v>352570</v>
      </c>
      <c r="D18" s="22">
        <f t="shared" si="2"/>
        <v>0.94420682417675927</v>
      </c>
      <c r="E18" s="25">
        <v>170748</v>
      </c>
      <c r="F18" s="25">
        <v>176540</v>
      </c>
      <c r="G18" s="22">
        <f t="shared" si="3"/>
        <v>0.96719157131528266</v>
      </c>
      <c r="H18" s="25">
        <v>162151</v>
      </c>
      <c r="I18" s="25">
        <v>176030</v>
      </c>
      <c r="J18" s="22">
        <f t="shared" si="4"/>
        <v>0.92115548486053511</v>
      </c>
    </row>
    <row r="19" spans="1:13" ht="13.4" customHeight="1" x14ac:dyDescent="0.25">
      <c r="A19" s="13" t="s">
        <v>43</v>
      </c>
      <c r="B19" s="1">
        <f t="shared" si="1"/>
        <v>48872</v>
      </c>
      <c r="C19" s="1">
        <f t="shared" si="0"/>
        <v>51990</v>
      </c>
      <c r="D19" s="22">
        <f t="shared" si="2"/>
        <v>0.94002692825543377</v>
      </c>
      <c r="E19" s="25">
        <v>25113</v>
      </c>
      <c r="F19" s="25">
        <v>26072.500000000004</v>
      </c>
      <c r="G19" s="22">
        <f t="shared" si="3"/>
        <v>0.96319877265317855</v>
      </c>
      <c r="H19" s="25">
        <v>23759</v>
      </c>
      <c r="I19" s="25">
        <v>25917.499999999993</v>
      </c>
      <c r="J19" s="22">
        <f t="shared" si="4"/>
        <v>0.91671650429246676</v>
      </c>
    </row>
    <row r="20" spans="1:13" ht="13.4" customHeight="1" x14ac:dyDescent="0.25">
      <c r="A20" s="13" t="s">
        <v>13</v>
      </c>
      <c r="B20" s="1">
        <f t="shared" si="1"/>
        <v>120342</v>
      </c>
      <c r="C20" s="1">
        <f t="shared" si="0"/>
        <v>127860.00000000003</v>
      </c>
      <c r="D20" s="22">
        <f t="shared" si="2"/>
        <v>0.94120131393711848</v>
      </c>
      <c r="E20" s="25">
        <v>62055</v>
      </c>
      <c r="F20" s="25">
        <v>64125.000000000015</v>
      </c>
      <c r="G20" s="22">
        <f t="shared" si="3"/>
        <v>0.96771929824561387</v>
      </c>
      <c r="H20" s="25">
        <v>58287</v>
      </c>
      <c r="I20" s="25">
        <v>63735.000000000007</v>
      </c>
      <c r="J20" s="22">
        <f t="shared" si="4"/>
        <v>0.91452106377971276</v>
      </c>
    </row>
    <row r="21" spans="1:13" ht="13.4" customHeight="1" x14ac:dyDescent="0.25">
      <c r="A21" s="13" t="s">
        <v>14</v>
      </c>
      <c r="B21" s="1">
        <f t="shared" si="1"/>
        <v>423773</v>
      </c>
      <c r="C21" s="1">
        <f t="shared" si="0"/>
        <v>456910</v>
      </c>
      <c r="D21" s="22">
        <f t="shared" si="2"/>
        <v>0.9274758705215469</v>
      </c>
      <c r="E21" s="25">
        <v>217838</v>
      </c>
      <c r="F21" s="25">
        <v>230535</v>
      </c>
      <c r="G21" s="22">
        <f t="shared" si="3"/>
        <v>0.94492376428741842</v>
      </c>
      <c r="H21" s="25">
        <v>205935</v>
      </c>
      <c r="I21" s="25">
        <v>226375</v>
      </c>
      <c r="J21" s="22">
        <f t="shared" si="4"/>
        <v>0.90970734400883491</v>
      </c>
    </row>
    <row r="22" spans="1:13" ht="13.4" customHeight="1" x14ac:dyDescent="0.25">
      <c r="A22" s="13" t="s">
        <v>15</v>
      </c>
      <c r="B22" s="1">
        <f t="shared" si="1"/>
        <v>48362</v>
      </c>
      <c r="C22" s="1">
        <f t="shared" si="0"/>
        <v>51649.999999999993</v>
      </c>
      <c r="D22" s="22">
        <f t="shared" si="2"/>
        <v>0.93634075508228476</v>
      </c>
      <c r="E22" s="25">
        <v>24978</v>
      </c>
      <c r="F22" s="25">
        <v>26235</v>
      </c>
      <c r="G22" s="22">
        <f t="shared" si="3"/>
        <v>0.95208690680388797</v>
      </c>
      <c r="H22" s="25">
        <v>23384</v>
      </c>
      <c r="I22" s="25">
        <v>25414.999999999993</v>
      </c>
      <c r="J22" s="22">
        <f t="shared" si="4"/>
        <v>0.92008656305331527</v>
      </c>
    </row>
    <row r="23" spans="1:13" ht="13.4" customHeight="1" x14ac:dyDescent="0.25">
      <c r="A23" s="13" t="s">
        <v>44</v>
      </c>
      <c r="B23" s="1">
        <f t="shared" si="1"/>
        <v>613989</v>
      </c>
      <c r="C23" s="1">
        <f t="shared" si="0"/>
        <v>633300</v>
      </c>
      <c r="D23" s="22">
        <f t="shared" si="2"/>
        <v>0.96950734249171011</v>
      </c>
      <c r="E23" s="25">
        <v>317421</v>
      </c>
      <c r="F23" s="25">
        <v>320540.00000000012</v>
      </c>
      <c r="G23" s="22">
        <f t="shared" si="3"/>
        <v>0.99026954514257159</v>
      </c>
      <c r="H23" s="25">
        <v>296568</v>
      </c>
      <c r="I23" s="25">
        <v>312759.99999999994</v>
      </c>
      <c r="J23" s="22">
        <f t="shared" si="4"/>
        <v>0.94822867374344566</v>
      </c>
    </row>
    <row r="24" spans="1:13" ht="13.4" customHeight="1" x14ac:dyDescent="0.25">
      <c r="A24" s="13" t="s">
        <v>16</v>
      </c>
      <c r="B24" s="1">
        <f t="shared" si="1"/>
        <v>31935</v>
      </c>
      <c r="C24" s="1">
        <f t="shared" si="0"/>
        <v>32757.500000000004</v>
      </c>
      <c r="D24" s="22">
        <f t="shared" si="2"/>
        <v>0.97489124627947787</v>
      </c>
      <c r="E24" s="25">
        <v>15766</v>
      </c>
      <c r="F24" s="25">
        <v>16002.5</v>
      </c>
      <c r="G24" s="22">
        <f t="shared" si="3"/>
        <v>0.98522105920949854</v>
      </c>
      <c r="H24" s="25">
        <v>16169</v>
      </c>
      <c r="I24" s="25">
        <v>16755.000000000004</v>
      </c>
      <c r="J24" s="22">
        <f t="shared" si="4"/>
        <v>0.96502536556251839</v>
      </c>
    </row>
    <row r="25" spans="1:13" ht="13.4" customHeight="1" x14ac:dyDescent="0.25">
      <c r="A25" s="13" t="s">
        <v>17</v>
      </c>
      <c r="B25" s="1">
        <f t="shared" si="1"/>
        <v>65388</v>
      </c>
      <c r="C25" s="1">
        <f t="shared" si="0"/>
        <v>69820</v>
      </c>
      <c r="D25" s="22">
        <f t="shared" si="2"/>
        <v>0.93652248639358349</v>
      </c>
      <c r="E25" s="25">
        <v>33826</v>
      </c>
      <c r="F25" s="25">
        <v>35514.999999999993</v>
      </c>
      <c r="G25" s="22">
        <f t="shared" si="3"/>
        <v>0.95244262987470107</v>
      </c>
      <c r="H25" s="25">
        <v>31562</v>
      </c>
      <c r="I25" s="25">
        <v>34305.000000000007</v>
      </c>
      <c r="J25" s="22">
        <f t="shared" si="4"/>
        <v>0.92004081037749574</v>
      </c>
    </row>
    <row r="26" spans="1:13" ht="13.4" customHeight="1" x14ac:dyDescent="0.25">
      <c r="A26" s="19" t="s">
        <v>18</v>
      </c>
      <c r="B26" s="20">
        <f t="shared" ref="B26" si="5">E26+H26</f>
        <v>4871757</v>
      </c>
      <c r="C26" s="20">
        <f t="shared" ref="C26" si="6">F26+I26</f>
        <v>5139465</v>
      </c>
      <c r="D26" s="21">
        <f t="shared" si="2"/>
        <v>0.94791130983477856</v>
      </c>
      <c r="E26" s="20">
        <f>SUM(E6:E25)</f>
        <v>2509594</v>
      </c>
      <c r="F26" s="20">
        <f>SUM(F6:F25)</f>
        <v>2588950</v>
      </c>
      <c r="G26" s="21">
        <f t="shared" si="3"/>
        <v>0.96934819135170625</v>
      </c>
      <c r="H26" s="20">
        <f>SUM(H6:H25)</f>
        <v>2362163</v>
      </c>
      <c r="I26" s="20">
        <f>SUM(I6:I25)</f>
        <v>2550515</v>
      </c>
      <c r="J26" s="21">
        <f t="shared" si="4"/>
        <v>0.92615138511241846</v>
      </c>
    </row>
    <row r="28" spans="1:13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">
        <v>47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5" sqref="A5"/>
    </sheetView>
  </sheetViews>
  <sheetFormatPr defaultColWidth="9.1796875" defaultRowHeight="11.5" x14ac:dyDescent="0.25"/>
  <cols>
    <col min="1" max="1" width="27.54296875" style="3" customWidth="1"/>
    <col min="2" max="22" width="9.453125" style="3" customWidth="1"/>
    <col min="23" max="16384" width="9.1796875" style="3"/>
  </cols>
  <sheetData>
    <row r="1" spans="1:22" ht="14" x14ac:dyDescent="0.25">
      <c r="A1" s="24" t="str">
        <f>SUBSTITUTE(Ethnicity!A1,"Ethnicity","Age Group")</f>
        <v>Access to Primary Care by Prioritised Age Group (April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5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4" customHeight="1" x14ac:dyDescent="0.25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4" customHeight="1" x14ac:dyDescent="0.25">
      <c r="A6" s="13" t="s">
        <v>3</v>
      </c>
      <c r="B6" s="1">
        <f>E6+H6+K6+N6+Q6+T6</f>
        <v>464845</v>
      </c>
      <c r="C6" s="1">
        <f t="shared" ref="C6:C25" si="0">F6+I6+L6+O6+R6+U6</f>
        <v>474420</v>
      </c>
      <c r="D6" s="22">
        <f>IF(B6=0,"",B6/C6)</f>
        <v>0.97981746132119218</v>
      </c>
      <c r="E6" s="1">
        <v>23795</v>
      </c>
      <c r="F6" s="25">
        <v>23285.000000000004</v>
      </c>
      <c r="G6" s="22">
        <f>IF(E6=0,"",E6/F6)</f>
        <v>1.0219025123470042</v>
      </c>
      <c r="H6" s="1">
        <v>52392</v>
      </c>
      <c r="I6" s="25">
        <v>51994.999999999993</v>
      </c>
      <c r="J6" s="22">
        <f>IF(H6=0,"",H6/I6)</f>
        <v>1.0076353495528418</v>
      </c>
      <c r="K6" s="1">
        <v>56926</v>
      </c>
      <c r="L6" s="25">
        <v>59584.999999999993</v>
      </c>
      <c r="M6" s="22">
        <f>IF(K6=0,"",K6/L6)</f>
        <v>0.95537467483427052</v>
      </c>
      <c r="N6" s="1">
        <v>151851</v>
      </c>
      <c r="O6" s="25">
        <v>159404.99999999997</v>
      </c>
      <c r="P6" s="22">
        <f>IF(N6=0,"",N6/O6)</f>
        <v>0.95261127317210892</v>
      </c>
      <c r="Q6" s="1">
        <v>113661</v>
      </c>
      <c r="R6" s="25">
        <v>114740</v>
      </c>
      <c r="S6" s="22">
        <f>IF(Q6=0,"",Q6/R6)</f>
        <v>0.99059613038173266</v>
      </c>
      <c r="T6" s="1">
        <v>66220</v>
      </c>
      <c r="U6" s="25">
        <v>65410.000000000007</v>
      </c>
      <c r="V6" s="22">
        <f>IF(T6=0,"",T6/U6)</f>
        <v>1.0123834276104571</v>
      </c>
    </row>
    <row r="7" spans="1:22" ht="13.4" customHeight="1" x14ac:dyDescent="0.25">
      <c r="A7" s="13" t="s">
        <v>4</v>
      </c>
      <c r="B7" s="1">
        <f t="shared" ref="B7:B25" si="1">E7+H7+K7+N7+Q7+T7</f>
        <v>256784</v>
      </c>
      <c r="C7" s="1">
        <f t="shared" si="0"/>
        <v>277610</v>
      </c>
      <c r="D7" s="22">
        <f t="shared" ref="D7:D26" si="2">IF(B7=0,"",B7/C7)</f>
        <v>0.92498108857750083</v>
      </c>
      <c r="E7" s="1">
        <v>16017</v>
      </c>
      <c r="F7" s="25">
        <v>16620</v>
      </c>
      <c r="G7" s="22">
        <f t="shared" ref="G7:G26" si="3">IF(E7=0,"",E7/F7)</f>
        <v>0.96371841155234661</v>
      </c>
      <c r="H7" s="1">
        <v>34778</v>
      </c>
      <c r="I7" s="25">
        <v>36305</v>
      </c>
      <c r="J7" s="22">
        <f t="shared" ref="J7:J26" si="4">IF(H7=0,"",H7/I7)</f>
        <v>0.95793967773034017</v>
      </c>
      <c r="K7" s="1">
        <v>27465</v>
      </c>
      <c r="L7" s="25">
        <v>29929.999999999996</v>
      </c>
      <c r="M7" s="22">
        <f t="shared" ref="M7:M26" si="5">IF(K7=0,"",K7/L7)</f>
        <v>0.91764116271299712</v>
      </c>
      <c r="N7" s="1">
        <v>60926</v>
      </c>
      <c r="O7" s="25">
        <v>69109.999999999985</v>
      </c>
      <c r="P7" s="22">
        <f t="shared" ref="P7:P26" si="6">IF(N7=0,"",N7/O7)</f>
        <v>0.88158008971205348</v>
      </c>
      <c r="Q7" s="1">
        <v>63415</v>
      </c>
      <c r="R7" s="25">
        <v>68149.999999999985</v>
      </c>
      <c r="S7" s="22">
        <f t="shared" ref="S7:S26" si="7">IF(Q7=0,"",Q7/R7)</f>
        <v>0.93052090975788726</v>
      </c>
      <c r="T7" s="1">
        <v>54183</v>
      </c>
      <c r="U7" s="25">
        <v>57495</v>
      </c>
      <c r="V7" s="22">
        <f t="shared" ref="V7:V26" si="8">IF(T7=0,"",T7/U7)</f>
        <v>0.94239499086877121</v>
      </c>
    </row>
    <row r="8" spans="1:22" ht="13.4" customHeight="1" x14ac:dyDescent="0.25">
      <c r="A8" s="13" t="s">
        <v>5</v>
      </c>
      <c r="B8" s="1">
        <f t="shared" si="1"/>
        <v>575207</v>
      </c>
      <c r="C8" s="1">
        <f t="shared" si="0"/>
        <v>595065</v>
      </c>
      <c r="D8" s="22">
        <f t="shared" si="2"/>
        <v>0.96662885567122925</v>
      </c>
      <c r="E8" s="1">
        <v>33241</v>
      </c>
      <c r="F8" s="25">
        <v>32815</v>
      </c>
      <c r="G8" s="22">
        <f t="shared" si="3"/>
        <v>1.0129818680481486</v>
      </c>
      <c r="H8" s="1">
        <v>69964</v>
      </c>
      <c r="I8" s="25">
        <v>69670</v>
      </c>
      <c r="J8" s="22">
        <f t="shared" si="4"/>
        <v>1.0042198937849864</v>
      </c>
      <c r="K8" s="1">
        <v>70839</v>
      </c>
      <c r="L8" s="25">
        <v>77805.000000000015</v>
      </c>
      <c r="M8" s="22">
        <f t="shared" si="5"/>
        <v>0.91046847888953131</v>
      </c>
      <c r="N8" s="1">
        <v>155324</v>
      </c>
      <c r="O8" s="25">
        <v>166875</v>
      </c>
      <c r="P8" s="22">
        <f t="shared" si="6"/>
        <v>0.93078052434456926</v>
      </c>
      <c r="Q8" s="1">
        <v>145496</v>
      </c>
      <c r="R8" s="25">
        <v>149300.00000000003</v>
      </c>
      <c r="S8" s="22">
        <f t="shared" si="7"/>
        <v>0.97452109845947732</v>
      </c>
      <c r="T8" s="1">
        <v>100343</v>
      </c>
      <c r="U8" s="25">
        <v>98600</v>
      </c>
      <c r="V8" s="22">
        <f t="shared" si="8"/>
        <v>1.0176774847870182</v>
      </c>
    </row>
    <row r="9" spans="1:22" ht="13.4" customHeight="1" x14ac:dyDescent="0.25">
      <c r="A9" s="13" t="s">
        <v>38</v>
      </c>
      <c r="B9" s="1">
        <f t="shared" si="1"/>
        <v>302859</v>
      </c>
      <c r="C9" s="1">
        <f t="shared" si="0"/>
        <v>322060</v>
      </c>
      <c r="D9" s="22">
        <f t="shared" si="2"/>
        <v>0.94038067440849527</v>
      </c>
      <c r="E9" s="1">
        <v>14729</v>
      </c>
      <c r="F9" s="25">
        <v>15144.999999999996</v>
      </c>
      <c r="G9" s="22">
        <f t="shared" si="3"/>
        <v>0.97253218884120196</v>
      </c>
      <c r="H9" s="1">
        <v>35237</v>
      </c>
      <c r="I9" s="25">
        <v>35065.000000000007</v>
      </c>
      <c r="J9" s="22">
        <f t="shared" si="4"/>
        <v>1.0049051761015255</v>
      </c>
      <c r="K9" s="1">
        <v>41570</v>
      </c>
      <c r="L9" s="25">
        <v>52190</v>
      </c>
      <c r="M9" s="22">
        <f t="shared" si="5"/>
        <v>0.79651274190457944</v>
      </c>
      <c r="N9" s="1">
        <v>89167</v>
      </c>
      <c r="O9" s="25">
        <v>95144.999999999971</v>
      </c>
      <c r="P9" s="22">
        <f t="shared" si="6"/>
        <v>0.93716958326764443</v>
      </c>
      <c r="Q9" s="1">
        <v>76865</v>
      </c>
      <c r="R9" s="25">
        <v>78775</v>
      </c>
      <c r="S9" s="22">
        <f t="shared" si="7"/>
        <v>0.97575372897492862</v>
      </c>
      <c r="T9" s="1">
        <v>45291</v>
      </c>
      <c r="U9" s="25">
        <v>45739.999999999993</v>
      </c>
      <c r="V9" s="22">
        <f t="shared" si="8"/>
        <v>0.99018364669873216</v>
      </c>
    </row>
    <row r="10" spans="1:22" ht="13.4" customHeight="1" x14ac:dyDescent="0.25">
      <c r="A10" s="13" t="s">
        <v>6</v>
      </c>
      <c r="B10" s="1">
        <f t="shared" si="1"/>
        <v>575457</v>
      </c>
      <c r="C10" s="1">
        <f t="shared" si="0"/>
        <v>608120.00000000012</v>
      </c>
      <c r="D10" s="22">
        <f t="shared" si="2"/>
        <v>0.94628856146813112</v>
      </c>
      <c r="E10" s="1">
        <v>41307</v>
      </c>
      <c r="F10" s="25">
        <v>42335.000000000007</v>
      </c>
      <c r="G10" s="22">
        <f t="shared" si="3"/>
        <v>0.97571749143734476</v>
      </c>
      <c r="H10" s="1">
        <v>85308</v>
      </c>
      <c r="I10" s="25">
        <v>91535.000000000015</v>
      </c>
      <c r="J10" s="22">
        <f t="shared" si="4"/>
        <v>0.93197137706888056</v>
      </c>
      <c r="K10" s="1">
        <v>74606</v>
      </c>
      <c r="L10" s="25">
        <v>81820.000000000015</v>
      </c>
      <c r="M10" s="22">
        <f t="shared" si="5"/>
        <v>0.91183084820337312</v>
      </c>
      <c r="N10" s="1">
        <v>168887</v>
      </c>
      <c r="O10" s="25">
        <v>177455.00000000003</v>
      </c>
      <c r="P10" s="22">
        <f t="shared" si="6"/>
        <v>0.95171733678960846</v>
      </c>
      <c r="Q10" s="1">
        <v>132373</v>
      </c>
      <c r="R10" s="25">
        <v>140255</v>
      </c>
      <c r="S10" s="22">
        <f t="shared" si="7"/>
        <v>0.94380235998716622</v>
      </c>
      <c r="T10" s="1">
        <v>72976</v>
      </c>
      <c r="U10" s="25">
        <v>74719.999999999985</v>
      </c>
      <c r="V10" s="22">
        <f t="shared" si="8"/>
        <v>0.97665952890792307</v>
      </c>
    </row>
    <row r="11" spans="1:22" ht="13.4" customHeight="1" x14ac:dyDescent="0.25">
      <c r="A11" s="13" t="s">
        <v>42</v>
      </c>
      <c r="B11" s="1">
        <f t="shared" si="1"/>
        <v>168391</v>
      </c>
      <c r="C11" s="1">
        <f t="shared" si="0"/>
        <v>182955</v>
      </c>
      <c r="D11" s="22">
        <f t="shared" si="2"/>
        <v>0.92039572572490502</v>
      </c>
      <c r="E11" s="1">
        <v>10055</v>
      </c>
      <c r="F11" s="25">
        <v>10859.999999999998</v>
      </c>
      <c r="G11" s="22">
        <f t="shared" si="3"/>
        <v>0.92587476979742189</v>
      </c>
      <c r="H11" s="1">
        <v>23332</v>
      </c>
      <c r="I11" s="25">
        <v>25065</v>
      </c>
      <c r="J11" s="22">
        <f t="shared" si="4"/>
        <v>0.93085976461200881</v>
      </c>
      <c r="K11" s="1">
        <v>19136</v>
      </c>
      <c r="L11" s="25">
        <v>20970</v>
      </c>
      <c r="M11" s="22">
        <f t="shared" si="5"/>
        <v>0.9125417262756319</v>
      </c>
      <c r="N11" s="1">
        <v>38318</v>
      </c>
      <c r="O11" s="25">
        <v>44200</v>
      </c>
      <c r="P11" s="22">
        <f t="shared" si="6"/>
        <v>0.86692307692307691</v>
      </c>
      <c r="Q11" s="1">
        <v>43408</v>
      </c>
      <c r="R11" s="25">
        <v>46554.999999999993</v>
      </c>
      <c r="S11" s="22">
        <f t="shared" si="7"/>
        <v>0.93240253463645162</v>
      </c>
      <c r="T11" s="1">
        <v>34142</v>
      </c>
      <c r="U11" s="25">
        <v>35305</v>
      </c>
      <c r="V11" s="22">
        <f t="shared" si="8"/>
        <v>0.96705849029882451</v>
      </c>
    </row>
    <row r="12" spans="1:22" ht="13.4" customHeight="1" x14ac:dyDescent="0.25">
      <c r="A12" s="13" t="s">
        <v>7</v>
      </c>
      <c r="B12" s="1">
        <f t="shared" si="1"/>
        <v>150969</v>
      </c>
      <c r="C12" s="1">
        <f t="shared" si="0"/>
        <v>161250</v>
      </c>
      <c r="D12" s="22">
        <f t="shared" si="2"/>
        <v>0.93624186046511626</v>
      </c>
      <c r="E12" s="1">
        <v>9633</v>
      </c>
      <c r="F12" s="25">
        <v>9950.0000000000018</v>
      </c>
      <c r="G12" s="22">
        <f t="shared" si="3"/>
        <v>0.96814070351758774</v>
      </c>
      <c r="H12" s="1">
        <v>19841</v>
      </c>
      <c r="I12" s="25">
        <v>20529.999999999996</v>
      </c>
      <c r="J12" s="22">
        <f t="shared" si="4"/>
        <v>0.9664393570384805</v>
      </c>
      <c r="K12" s="1">
        <v>16869</v>
      </c>
      <c r="L12" s="25">
        <v>18500.000000000004</v>
      </c>
      <c r="M12" s="22">
        <f t="shared" si="5"/>
        <v>0.91183783783783767</v>
      </c>
      <c r="N12" s="1">
        <v>42788</v>
      </c>
      <c r="O12" s="25">
        <v>48920.000000000007</v>
      </c>
      <c r="P12" s="22">
        <f t="shared" si="6"/>
        <v>0.87465249386753874</v>
      </c>
      <c r="Q12" s="1">
        <v>38113</v>
      </c>
      <c r="R12" s="25">
        <v>39935</v>
      </c>
      <c r="S12" s="22">
        <f t="shared" si="7"/>
        <v>0.95437586077375736</v>
      </c>
      <c r="T12" s="1">
        <v>23725</v>
      </c>
      <c r="U12" s="25">
        <v>23415.000000000004</v>
      </c>
      <c r="V12" s="22">
        <f t="shared" si="8"/>
        <v>1.0132393764680758</v>
      </c>
    </row>
    <row r="13" spans="1:22" ht="13.4" customHeight="1" x14ac:dyDescent="0.25">
      <c r="A13" s="13" t="s">
        <v>8</v>
      </c>
      <c r="B13" s="1">
        <f t="shared" si="1"/>
        <v>109613</v>
      </c>
      <c r="C13" s="1">
        <f t="shared" si="0"/>
        <v>118555</v>
      </c>
      <c r="D13" s="22">
        <f t="shared" si="2"/>
        <v>0.92457509172957697</v>
      </c>
      <c r="E13" s="1">
        <v>7512</v>
      </c>
      <c r="F13" s="25">
        <v>7620</v>
      </c>
      <c r="G13" s="22">
        <f t="shared" si="3"/>
        <v>0.98582677165354327</v>
      </c>
      <c r="H13" s="1">
        <v>15657</v>
      </c>
      <c r="I13" s="25">
        <v>16605</v>
      </c>
      <c r="J13" s="22">
        <f t="shared" si="4"/>
        <v>0.94290876242095756</v>
      </c>
      <c r="K13" s="1">
        <v>12233</v>
      </c>
      <c r="L13" s="25">
        <v>13725</v>
      </c>
      <c r="M13" s="22">
        <f t="shared" si="5"/>
        <v>0.89129326047358837</v>
      </c>
      <c r="N13" s="1">
        <v>26546</v>
      </c>
      <c r="O13" s="25">
        <v>29824.999999999996</v>
      </c>
      <c r="P13" s="22">
        <f t="shared" si="6"/>
        <v>0.89005867560771179</v>
      </c>
      <c r="Q13" s="1">
        <v>27878</v>
      </c>
      <c r="R13" s="25">
        <v>29919.999999999996</v>
      </c>
      <c r="S13" s="22">
        <f t="shared" si="7"/>
        <v>0.93175133689839584</v>
      </c>
      <c r="T13" s="1">
        <v>19787</v>
      </c>
      <c r="U13" s="25">
        <v>20860.000000000007</v>
      </c>
      <c r="V13" s="22">
        <f t="shared" si="8"/>
        <v>0.94856184084371975</v>
      </c>
    </row>
    <row r="14" spans="1:22" ht="13.4" customHeight="1" x14ac:dyDescent="0.25">
      <c r="A14" s="13" t="s">
        <v>39</v>
      </c>
      <c r="B14" s="1">
        <f t="shared" si="1"/>
        <v>175748</v>
      </c>
      <c r="C14" s="1">
        <f t="shared" si="0"/>
        <v>190910</v>
      </c>
      <c r="D14" s="22">
        <f t="shared" si="2"/>
        <v>0.92058037818867533</v>
      </c>
      <c r="E14" s="1">
        <v>10972</v>
      </c>
      <c r="F14" s="25">
        <v>11344.999999999998</v>
      </c>
      <c r="G14" s="22">
        <f t="shared" si="3"/>
        <v>0.96712208021154711</v>
      </c>
      <c r="H14" s="1">
        <v>23640</v>
      </c>
      <c r="I14" s="25">
        <v>24704.999999999996</v>
      </c>
      <c r="J14" s="22">
        <f t="shared" si="4"/>
        <v>0.95689131754705536</v>
      </c>
      <c r="K14" s="1">
        <v>20875</v>
      </c>
      <c r="L14" s="25">
        <v>25574.999999999996</v>
      </c>
      <c r="M14" s="22">
        <f t="shared" si="5"/>
        <v>0.81622678396871962</v>
      </c>
      <c r="N14" s="1">
        <v>41391</v>
      </c>
      <c r="O14" s="25">
        <v>46965.000000000007</v>
      </c>
      <c r="P14" s="22">
        <f t="shared" si="6"/>
        <v>0.88131587352283602</v>
      </c>
      <c r="Q14" s="1">
        <v>43620</v>
      </c>
      <c r="R14" s="25">
        <v>46095</v>
      </c>
      <c r="S14" s="22">
        <f t="shared" si="7"/>
        <v>0.94630654083957044</v>
      </c>
      <c r="T14" s="1">
        <v>35250</v>
      </c>
      <c r="U14" s="25">
        <v>36225</v>
      </c>
      <c r="V14" s="22">
        <f t="shared" si="8"/>
        <v>0.97308488612836441</v>
      </c>
    </row>
    <row r="15" spans="1:22" ht="13.4" customHeight="1" x14ac:dyDescent="0.25">
      <c r="A15" s="13" t="s">
        <v>9</v>
      </c>
      <c r="B15" s="1">
        <f t="shared" si="1"/>
        <v>155443</v>
      </c>
      <c r="C15" s="1">
        <f t="shared" si="0"/>
        <v>165709.99999999997</v>
      </c>
      <c r="D15" s="22">
        <f t="shared" si="2"/>
        <v>0.9380423631645648</v>
      </c>
      <c r="E15" s="1">
        <v>7479</v>
      </c>
      <c r="F15" s="25">
        <v>7849.9999999999982</v>
      </c>
      <c r="G15" s="22">
        <f t="shared" si="3"/>
        <v>0.95273885350318488</v>
      </c>
      <c r="H15" s="1">
        <v>18663</v>
      </c>
      <c r="I15" s="25">
        <v>18940.000000000004</v>
      </c>
      <c r="J15" s="22">
        <f t="shared" si="4"/>
        <v>0.98537486800422369</v>
      </c>
      <c r="K15" s="1">
        <v>15236</v>
      </c>
      <c r="L15" s="25">
        <v>16969.999999999996</v>
      </c>
      <c r="M15" s="22">
        <f t="shared" si="5"/>
        <v>0.89781968179139682</v>
      </c>
      <c r="N15" s="1">
        <v>33417</v>
      </c>
      <c r="O15" s="25">
        <v>37605.000000000007</v>
      </c>
      <c r="P15" s="22">
        <f t="shared" si="6"/>
        <v>0.88863183087355391</v>
      </c>
      <c r="Q15" s="1">
        <v>43926</v>
      </c>
      <c r="R15" s="25">
        <v>46199.999999999978</v>
      </c>
      <c r="S15" s="22">
        <f t="shared" si="7"/>
        <v>0.95077922077922128</v>
      </c>
      <c r="T15" s="1">
        <v>36722</v>
      </c>
      <c r="U15" s="25">
        <v>38145</v>
      </c>
      <c r="V15" s="22">
        <f t="shared" si="8"/>
        <v>0.96269497968278939</v>
      </c>
    </row>
    <row r="16" spans="1:22" ht="13.4" customHeight="1" x14ac:dyDescent="0.25">
      <c r="A16" s="13" t="s">
        <v>10</v>
      </c>
      <c r="B16" s="1">
        <f t="shared" si="1"/>
        <v>190435</v>
      </c>
      <c r="C16" s="1">
        <f t="shared" si="0"/>
        <v>203525</v>
      </c>
      <c r="D16" s="22">
        <f t="shared" si="2"/>
        <v>0.9356835769561479</v>
      </c>
      <c r="E16" s="1">
        <v>11715</v>
      </c>
      <c r="F16" s="25">
        <v>11945</v>
      </c>
      <c r="G16" s="22">
        <f t="shared" si="3"/>
        <v>0.98074508162411056</v>
      </c>
      <c r="H16" s="1">
        <v>26015</v>
      </c>
      <c r="I16" s="25">
        <v>28025</v>
      </c>
      <c r="J16" s="22">
        <f t="shared" si="4"/>
        <v>0.92827832292595891</v>
      </c>
      <c r="K16" s="1">
        <v>19588</v>
      </c>
      <c r="L16" s="25">
        <v>21205</v>
      </c>
      <c r="M16" s="22">
        <f t="shared" si="5"/>
        <v>0.92374439990568258</v>
      </c>
      <c r="N16" s="1">
        <v>40639</v>
      </c>
      <c r="O16" s="25">
        <v>45165.000000000007</v>
      </c>
      <c r="P16" s="22">
        <f t="shared" si="6"/>
        <v>0.89978966013506023</v>
      </c>
      <c r="Q16" s="1">
        <v>50199</v>
      </c>
      <c r="R16" s="25">
        <v>53790</v>
      </c>
      <c r="S16" s="22">
        <f t="shared" si="7"/>
        <v>0.93324037925264924</v>
      </c>
      <c r="T16" s="1">
        <v>42279</v>
      </c>
      <c r="U16" s="25">
        <v>43395</v>
      </c>
      <c r="V16" s="22">
        <f t="shared" si="8"/>
        <v>0.97428275146906329</v>
      </c>
    </row>
    <row r="17" spans="1:22" ht="13.4" customHeight="1" x14ac:dyDescent="0.25">
      <c r="A17" s="13" t="s">
        <v>11</v>
      </c>
      <c r="B17" s="1">
        <f t="shared" si="1"/>
        <v>60446</v>
      </c>
      <c r="C17" s="1">
        <f t="shared" si="0"/>
        <v>62427.5</v>
      </c>
      <c r="D17" s="22">
        <f t="shared" si="2"/>
        <v>0.96825918064955352</v>
      </c>
      <c r="E17" s="1">
        <v>3094</v>
      </c>
      <c r="F17" s="25">
        <v>3209.9999999999995</v>
      </c>
      <c r="G17" s="22">
        <f t="shared" si="3"/>
        <v>0.96386292834890974</v>
      </c>
      <c r="H17" s="1">
        <v>7405</v>
      </c>
      <c r="I17" s="25">
        <v>7307.5000000000009</v>
      </c>
      <c r="J17" s="22">
        <f t="shared" si="4"/>
        <v>1.013342456380431</v>
      </c>
      <c r="K17" s="1">
        <v>6037</v>
      </c>
      <c r="L17" s="25">
        <v>6167.5</v>
      </c>
      <c r="M17" s="22">
        <f t="shared" si="5"/>
        <v>0.97884069720308065</v>
      </c>
      <c r="N17" s="1">
        <v>13722</v>
      </c>
      <c r="O17" s="25">
        <v>14872.5</v>
      </c>
      <c r="P17" s="22">
        <f t="shared" si="6"/>
        <v>0.92264246091780133</v>
      </c>
      <c r="Q17" s="1">
        <v>16340</v>
      </c>
      <c r="R17" s="25">
        <v>16590</v>
      </c>
      <c r="S17" s="22">
        <f t="shared" si="7"/>
        <v>0.9849306811332128</v>
      </c>
      <c r="T17" s="1">
        <v>13848</v>
      </c>
      <c r="U17" s="25">
        <v>14280</v>
      </c>
      <c r="V17" s="22">
        <f t="shared" si="8"/>
        <v>0.96974789915966386</v>
      </c>
    </row>
    <row r="18" spans="1:22" ht="13.4" customHeight="1" x14ac:dyDescent="0.25">
      <c r="A18" s="13" t="s">
        <v>12</v>
      </c>
      <c r="B18" s="1">
        <f t="shared" si="1"/>
        <v>332899</v>
      </c>
      <c r="C18" s="1">
        <f t="shared" si="0"/>
        <v>352570.00000000006</v>
      </c>
      <c r="D18" s="22">
        <f t="shared" si="2"/>
        <v>0.94420682417675905</v>
      </c>
      <c r="E18" s="1">
        <v>17103</v>
      </c>
      <c r="F18" s="25">
        <v>17765.000000000004</v>
      </c>
      <c r="G18" s="22">
        <f t="shared" si="3"/>
        <v>0.96273571629608756</v>
      </c>
      <c r="H18" s="1">
        <v>39448</v>
      </c>
      <c r="I18" s="25">
        <v>40089.999999999993</v>
      </c>
      <c r="J18" s="22">
        <f t="shared" si="4"/>
        <v>0.98398603142928431</v>
      </c>
      <c r="K18" s="1">
        <v>45350</v>
      </c>
      <c r="L18" s="25">
        <v>48265</v>
      </c>
      <c r="M18" s="22">
        <f t="shared" si="5"/>
        <v>0.93960426810318032</v>
      </c>
      <c r="N18" s="1">
        <v>85192</v>
      </c>
      <c r="O18" s="25">
        <v>94435.000000000044</v>
      </c>
      <c r="P18" s="22">
        <f t="shared" si="6"/>
        <v>0.90212315349181937</v>
      </c>
      <c r="Q18" s="1">
        <v>84282</v>
      </c>
      <c r="R18" s="25">
        <v>87885.000000000015</v>
      </c>
      <c r="S18" s="22">
        <f t="shared" si="7"/>
        <v>0.95900324287421046</v>
      </c>
      <c r="T18" s="1">
        <v>61524</v>
      </c>
      <c r="U18" s="25">
        <v>64130.000000000015</v>
      </c>
      <c r="V18" s="22">
        <f t="shared" si="8"/>
        <v>0.95936379229689672</v>
      </c>
    </row>
    <row r="19" spans="1:22" ht="13.4" customHeight="1" x14ac:dyDescent="0.25">
      <c r="A19" s="13" t="s">
        <v>43</v>
      </c>
      <c r="B19" s="1">
        <f t="shared" si="1"/>
        <v>48872</v>
      </c>
      <c r="C19" s="1">
        <f t="shared" si="0"/>
        <v>51990</v>
      </c>
      <c r="D19" s="22">
        <f t="shared" si="2"/>
        <v>0.94002692825543377</v>
      </c>
      <c r="E19" s="1">
        <v>3514</v>
      </c>
      <c r="F19" s="25">
        <v>3594.9999999999991</v>
      </c>
      <c r="G19" s="22">
        <f t="shared" si="3"/>
        <v>0.97746870653685702</v>
      </c>
      <c r="H19" s="1">
        <v>7310</v>
      </c>
      <c r="I19" s="25">
        <v>7835</v>
      </c>
      <c r="J19" s="22">
        <f t="shared" si="4"/>
        <v>0.93299298021697508</v>
      </c>
      <c r="K19" s="1">
        <v>5998</v>
      </c>
      <c r="L19" s="25">
        <v>6352.5</v>
      </c>
      <c r="M19" s="22">
        <f t="shared" si="5"/>
        <v>0.94419519874065327</v>
      </c>
      <c r="N19" s="1">
        <v>11673</v>
      </c>
      <c r="O19" s="25">
        <v>12567.499999999998</v>
      </c>
      <c r="P19" s="22">
        <f t="shared" si="6"/>
        <v>0.92882434851800288</v>
      </c>
      <c r="Q19" s="1">
        <v>11919</v>
      </c>
      <c r="R19" s="25">
        <v>12857.500000000002</v>
      </c>
      <c r="S19" s="22">
        <f t="shared" si="7"/>
        <v>0.92700758312269094</v>
      </c>
      <c r="T19" s="1">
        <v>8458</v>
      </c>
      <c r="U19" s="25">
        <v>8782.5</v>
      </c>
      <c r="V19" s="22">
        <f t="shared" si="8"/>
        <v>0.9630515229148876</v>
      </c>
    </row>
    <row r="20" spans="1:22" ht="13.4" customHeight="1" x14ac:dyDescent="0.25">
      <c r="A20" s="13" t="s">
        <v>13</v>
      </c>
      <c r="B20" s="1">
        <f t="shared" si="1"/>
        <v>120342</v>
      </c>
      <c r="C20" s="1">
        <f t="shared" si="0"/>
        <v>127860</v>
      </c>
      <c r="D20" s="22">
        <f t="shared" si="2"/>
        <v>0.9412013139371187</v>
      </c>
      <c r="E20" s="1">
        <v>7574</v>
      </c>
      <c r="F20" s="25">
        <v>7944.9999999999982</v>
      </c>
      <c r="G20" s="22">
        <f t="shared" si="3"/>
        <v>0.95330396475770951</v>
      </c>
      <c r="H20" s="1">
        <v>16683</v>
      </c>
      <c r="I20" s="25">
        <v>17715.000000000004</v>
      </c>
      <c r="J20" s="22">
        <f t="shared" si="4"/>
        <v>0.94174428450465686</v>
      </c>
      <c r="K20" s="1">
        <v>12890</v>
      </c>
      <c r="L20" s="25">
        <v>14144.999999999998</v>
      </c>
      <c r="M20" s="22">
        <f t="shared" si="5"/>
        <v>0.9112760692824321</v>
      </c>
      <c r="N20" s="1">
        <v>28298</v>
      </c>
      <c r="O20" s="25">
        <v>31304.999999999996</v>
      </c>
      <c r="P20" s="22">
        <f t="shared" si="6"/>
        <v>0.90394505670020775</v>
      </c>
      <c r="Q20" s="1">
        <v>31045</v>
      </c>
      <c r="R20" s="25">
        <v>32695</v>
      </c>
      <c r="S20" s="22">
        <f t="shared" si="7"/>
        <v>0.94953356782382625</v>
      </c>
      <c r="T20" s="1">
        <v>23852</v>
      </c>
      <c r="U20" s="25">
        <v>24054.999999999996</v>
      </c>
      <c r="V20" s="22">
        <f t="shared" si="8"/>
        <v>0.99156100602785302</v>
      </c>
    </row>
    <row r="21" spans="1:22" ht="13.4" customHeight="1" x14ac:dyDescent="0.25">
      <c r="A21" s="13" t="s">
        <v>14</v>
      </c>
      <c r="B21" s="1">
        <f t="shared" si="1"/>
        <v>423773</v>
      </c>
      <c r="C21" s="1">
        <f t="shared" si="0"/>
        <v>456910</v>
      </c>
      <c r="D21" s="22">
        <f t="shared" si="2"/>
        <v>0.9274758705215469</v>
      </c>
      <c r="E21" s="1">
        <v>27873</v>
      </c>
      <c r="F21" s="25">
        <v>29225.000000000004</v>
      </c>
      <c r="G21" s="22">
        <f t="shared" si="3"/>
        <v>0.95373823781009393</v>
      </c>
      <c r="H21" s="1">
        <v>58682</v>
      </c>
      <c r="I21" s="25">
        <v>62234.999999999993</v>
      </c>
      <c r="J21" s="22">
        <f t="shared" si="4"/>
        <v>0.94290993813770396</v>
      </c>
      <c r="K21" s="1">
        <v>50409</v>
      </c>
      <c r="L21" s="25">
        <v>58315</v>
      </c>
      <c r="M21" s="22">
        <f t="shared" si="5"/>
        <v>0.86442596244533998</v>
      </c>
      <c r="N21" s="1">
        <v>109394</v>
      </c>
      <c r="O21" s="25">
        <v>120205</v>
      </c>
      <c r="P21" s="22">
        <f t="shared" si="6"/>
        <v>0.91006197745518069</v>
      </c>
      <c r="Q21" s="1">
        <v>101485</v>
      </c>
      <c r="R21" s="25">
        <v>108314.99999999999</v>
      </c>
      <c r="S21" s="22">
        <f t="shared" si="7"/>
        <v>0.93694317499884605</v>
      </c>
      <c r="T21" s="1">
        <v>75930</v>
      </c>
      <c r="U21" s="25">
        <v>78615.000000000015</v>
      </c>
      <c r="V21" s="22">
        <f t="shared" si="8"/>
        <v>0.96584621255485581</v>
      </c>
    </row>
    <row r="22" spans="1:22" ht="13.4" customHeight="1" x14ac:dyDescent="0.25">
      <c r="A22" s="13" t="s">
        <v>15</v>
      </c>
      <c r="B22" s="1">
        <f t="shared" si="1"/>
        <v>48362</v>
      </c>
      <c r="C22" s="1">
        <f t="shared" si="0"/>
        <v>51650</v>
      </c>
      <c r="D22" s="22">
        <f t="shared" si="2"/>
        <v>0.93634075508228465</v>
      </c>
      <c r="E22" s="1">
        <v>2709</v>
      </c>
      <c r="F22" s="25">
        <v>2952.5000000000005</v>
      </c>
      <c r="G22" s="22">
        <f t="shared" si="3"/>
        <v>0.91752751905165097</v>
      </c>
      <c r="H22" s="1">
        <v>5997</v>
      </c>
      <c r="I22" s="25">
        <v>6214.9999999999991</v>
      </c>
      <c r="J22" s="22">
        <f t="shared" si="4"/>
        <v>0.96492357200321821</v>
      </c>
      <c r="K22" s="1">
        <v>4935</v>
      </c>
      <c r="L22" s="25">
        <v>5162.5</v>
      </c>
      <c r="M22" s="22">
        <f t="shared" si="5"/>
        <v>0.95593220338983054</v>
      </c>
      <c r="N22" s="1">
        <v>10185</v>
      </c>
      <c r="O22" s="25">
        <v>11502.5</v>
      </c>
      <c r="P22" s="22">
        <f t="shared" si="6"/>
        <v>0.88545968267767872</v>
      </c>
      <c r="Q22" s="1">
        <v>13071</v>
      </c>
      <c r="R22" s="25">
        <v>13797.5</v>
      </c>
      <c r="S22" s="22">
        <f t="shared" si="7"/>
        <v>0.94734553361116147</v>
      </c>
      <c r="T22" s="1">
        <v>11465</v>
      </c>
      <c r="U22" s="25">
        <v>12020</v>
      </c>
      <c r="V22" s="22">
        <f t="shared" si="8"/>
        <v>0.95382695507487525</v>
      </c>
    </row>
    <row r="23" spans="1:22" ht="13.4" customHeight="1" x14ac:dyDescent="0.25">
      <c r="A23" s="13" t="s">
        <v>44</v>
      </c>
      <c r="B23" s="1">
        <f t="shared" si="1"/>
        <v>613989</v>
      </c>
      <c r="C23" s="1">
        <f t="shared" si="0"/>
        <v>633300</v>
      </c>
      <c r="D23" s="22">
        <f t="shared" si="2"/>
        <v>0.96950734249171011</v>
      </c>
      <c r="E23" s="1">
        <v>37727</v>
      </c>
      <c r="F23" s="25">
        <v>38125.000000000007</v>
      </c>
      <c r="G23" s="22">
        <f t="shared" si="3"/>
        <v>0.98956065573770469</v>
      </c>
      <c r="H23" s="1">
        <v>82302</v>
      </c>
      <c r="I23" s="25">
        <v>83439.999999999985</v>
      </c>
      <c r="J23" s="22">
        <f t="shared" si="4"/>
        <v>0.98636145733461189</v>
      </c>
      <c r="K23" s="1">
        <v>68754</v>
      </c>
      <c r="L23" s="25">
        <v>74844.999999999971</v>
      </c>
      <c r="M23" s="22">
        <f t="shared" si="5"/>
        <v>0.91861847818825604</v>
      </c>
      <c r="N23" s="1">
        <v>175929</v>
      </c>
      <c r="O23" s="25">
        <v>180820</v>
      </c>
      <c r="P23" s="22">
        <f t="shared" si="6"/>
        <v>0.97295100099546505</v>
      </c>
      <c r="Q23" s="1">
        <v>153444</v>
      </c>
      <c r="R23" s="25">
        <v>159719.99999999997</v>
      </c>
      <c r="S23" s="22">
        <f t="shared" si="7"/>
        <v>0.96070623591284765</v>
      </c>
      <c r="T23" s="1">
        <v>95833</v>
      </c>
      <c r="U23" s="25">
        <v>96349.999999999985</v>
      </c>
      <c r="V23" s="22">
        <f t="shared" si="8"/>
        <v>0.99463414634146352</v>
      </c>
    </row>
    <row r="24" spans="1:22" ht="13.4" customHeight="1" x14ac:dyDescent="0.25">
      <c r="A24" s="13" t="s">
        <v>16</v>
      </c>
      <c r="B24" s="1">
        <f t="shared" si="1"/>
        <v>31935</v>
      </c>
      <c r="C24" s="1">
        <f t="shared" si="0"/>
        <v>32757.5</v>
      </c>
      <c r="D24" s="22">
        <f t="shared" si="2"/>
        <v>0.97489124627947799</v>
      </c>
      <c r="E24" s="1">
        <v>1547</v>
      </c>
      <c r="F24" s="25">
        <v>1700</v>
      </c>
      <c r="G24" s="22">
        <f t="shared" si="3"/>
        <v>0.91</v>
      </c>
      <c r="H24" s="1">
        <v>3645</v>
      </c>
      <c r="I24" s="25">
        <v>3695.0000000000009</v>
      </c>
      <c r="J24" s="22">
        <f t="shared" si="4"/>
        <v>0.98646820027063575</v>
      </c>
      <c r="K24" s="1">
        <v>2836</v>
      </c>
      <c r="L24" s="25">
        <v>3065.0000000000005</v>
      </c>
      <c r="M24" s="22">
        <f t="shared" si="5"/>
        <v>0.92528548123980414</v>
      </c>
      <c r="N24" s="1">
        <v>6669</v>
      </c>
      <c r="O24" s="25">
        <v>7155</v>
      </c>
      <c r="P24" s="22">
        <f t="shared" si="6"/>
        <v>0.93207547169811322</v>
      </c>
      <c r="Q24" s="1">
        <v>9864</v>
      </c>
      <c r="R24" s="25">
        <v>9560</v>
      </c>
      <c r="S24" s="22">
        <f t="shared" si="7"/>
        <v>1.0317991631799164</v>
      </c>
      <c r="T24" s="1">
        <v>7374</v>
      </c>
      <c r="U24" s="25">
        <v>7582.5</v>
      </c>
      <c r="V24" s="22">
        <f t="shared" si="8"/>
        <v>0.97250247279920865</v>
      </c>
    </row>
    <row r="25" spans="1:22" ht="13.4" customHeight="1" x14ac:dyDescent="0.25">
      <c r="A25" s="13" t="s">
        <v>17</v>
      </c>
      <c r="B25" s="1">
        <f t="shared" si="1"/>
        <v>65388</v>
      </c>
      <c r="C25" s="1">
        <f t="shared" si="0"/>
        <v>69820</v>
      </c>
      <c r="D25" s="22">
        <f t="shared" si="2"/>
        <v>0.93652248639358349</v>
      </c>
      <c r="E25" s="1">
        <v>4119</v>
      </c>
      <c r="F25" s="25">
        <v>4345</v>
      </c>
      <c r="G25" s="22">
        <f t="shared" si="3"/>
        <v>0.9479861910241657</v>
      </c>
      <c r="H25" s="1">
        <v>8554</v>
      </c>
      <c r="I25" s="25">
        <v>9215.0000000000018</v>
      </c>
      <c r="J25" s="22">
        <f t="shared" si="4"/>
        <v>0.92826912642430803</v>
      </c>
      <c r="K25" s="1">
        <v>7055</v>
      </c>
      <c r="L25" s="25">
        <v>7569.9999999999991</v>
      </c>
      <c r="M25" s="22">
        <f t="shared" si="5"/>
        <v>0.93196829590488783</v>
      </c>
      <c r="N25" s="1">
        <v>14398</v>
      </c>
      <c r="O25" s="25">
        <v>16009.999999999998</v>
      </c>
      <c r="P25" s="22">
        <f t="shared" si="6"/>
        <v>0.89931292941911312</v>
      </c>
      <c r="Q25" s="1">
        <v>16910</v>
      </c>
      <c r="R25" s="25">
        <v>17955</v>
      </c>
      <c r="S25" s="22">
        <f t="shared" si="7"/>
        <v>0.94179894179894175</v>
      </c>
      <c r="T25" s="1">
        <v>14352</v>
      </c>
      <c r="U25" s="25">
        <v>14725</v>
      </c>
      <c r="V25" s="22">
        <f t="shared" si="8"/>
        <v>0.97466893039049241</v>
      </c>
    </row>
    <row r="26" spans="1:22" ht="13.4" customHeight="1" x14ac:dyDescent="0.25">
      <c r="A26" s="19" t="s">
        <v>18</v>
      </c>
      <c r="B26" s="20">
        <f>E26+H26+K26+N26+Q26+T26</f>
        <v>4871757</v>
      </c>
      <c r="C26" s="20">
        <f t="shared" ref="C26" si="9">F26+I26+L26+O26+R26+U26</f>
        <v>5139465</v>
      </c>
      <c r="D26" s="21">
        <f t="shared" si="2"/>
        <v>0.94791130983477856</v>
      </c>
      <c r="E26" s="20">
        <f>SUM(E6:E25)</f>
        <v>291715</v>
      </c>
      <c r="F26" s="20">
        <f>SUM(F6:F25)</f>
        <v>298632.5</v>
      </c>
      <c r="G26" s="21">
        <f t="shared" si="3"/>
        <v>0.97683607778791659</v>
      </c>
      <c r="H26" s="20">
        <f>SUM(H6:H25)</f>
        <v>634853</v>
      </c>
      <c r="I26" s="20">
        <f>SUM(I6:I25)</f>
        <v>656187.5</v>
      </c>
      <c r="J26" s="21">
        <f t="shared" si="4"/>
        <v>0.96748718925611965</v>
      </c>
      <c r="K26" s="20">
        <f>SUM(K6:K25)</f>
        <v>579607</v>
      </c>
      <c r="L26" s="20">
        <f>SUM(L6:L25)</f>
        <v>642162.5</v>
      </c>
      <c r="M26" s="21">
        <f t="shared" si="5"/>
        <v>0.90258618340373353</v>
      </c>
      <c r="N26" s="20">
        <f>SUM(N6:N25)</f>
        <v>1304714</v>
      </c>
      <c r="O26" s="20">
        <f>SUM(O6:O25)</f>
        <v>1409542.4999999998</v>
      </c>
      <c r="P26" s="21">
        <f t="shared" si="6"/>
        <v>0.92562941521805853</v>
      </c>
      <c r="Q26" s="20">
        <f>SUM(Q6:Q25)</f>
        <v>1217314</v>
      </c>
      <c r="R26" s="20">
        <f>SUM(R6:R25)</f>
        <v>1273090</v>
      </c>
      <c r="S26" s="21">
        <f t="shared" si="7"/>
        <v>0.95618848628140984</v>
      </c>
      <c r="T26" s="20">
        <f>SUM(T6:T25)</f>
        <v>843554</v>
      </c>
      <c r="U26" s="20">
        <f>SUM(U6:U25)</f>
        <v>859850</v>
      </c>
      <c r="V26" s="21">
        <f t="shared" si="8"/>
        <v>0.98104785718439258</v>
      </c>
    </row>
    <row r="28" spans="1:2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">
        <v>47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D26 A33:XFD34 C31:XFD31 G26 J26 M26 P26 S26 V26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5" sqref="A5"/>
    </sheetView>
  </sheetViews>
  <sheetFormatPr defaultColWidth="9.1796875" defaultRowHeight="11.5" x14ac:dyDescent="0.25"/>
  <cols>
    <col min="1" max="1" width="27.54296875" style="3" customWidth="1"/>
    <col min="2" max="19" width="9.453125" style="3" customWidth="1"/>
    <col min="20" max="16384" width="9.1796875" style="3"/>
  </cols>
  <sheetData>
    <row r="1" spans="1:21" ht="14" x14ac:dyDescent="0.25">
      <c r="A1" s="24" t="str">
        <f>SUBSTITUTE(Ethnicity!A1,"Ethnicity","Deprivation")</f>
        <v>Access to Primary Care by Prioritised Deprivation (April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1" x14ac:dyDescent="0.25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3.4" customHeight="1" x14ac:dyDescent="0.25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40</v>
      </c>
      <c r="R4" s="15"/>
      <c r="S4" s="15"/>
    </row>
    <row r="5" spans="1:21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1" ht="13.4" customHeight="1" x14ac:dyDescent="0.25">
      <c r="A6" s="13" t="s">
        <v>3</v>
      </c>
      <c r="B6" s="1">
        <f>Ethnicity!B6</f>
        <v>464845</v>
      </c>
      <c r="C6" s="1">
        <f>F6+I6+L6+O6+R6</f>
        <v>474420.00000000006</v>
      </c>
      <c r="D6" s="22">
        <f>IF(B6=0,"",B6/C6)</f>
        <v>0.97981746132119207</v>
      </c>
      <c r="E6" s="1">
        <v>105911</v>
      </c>
      <c r="F6" s="25">
        <v>109553.40646189441</v>
      </c>
      <c r="G6" s="22">
        <f>IF(E6=0,"",E6/F6)</f>
        <v>0.96675222998965959</v>
      </c>
      <c r="H6" s="1">
        <v>100523</v>
      </c>
      <c r="I6" s="25">
        <v>105325.95282496153</v>
      </c>
      <c r="J6" s="22">
        <f>IF(H6=0,"",H6/I6)</f>
        <v>0.95439915143285314</v>
      </c>
      <c r="K6" s="1">
        <v>88690</v>
      </c>
      <c r="L6" s="25">
        <v>91047.800960487133</v>
      </c>
      <c r="M6" s="22">
        <f>IF(K6=0,"",K6/L6)</f>
        <v>0.97410370227930743</v>
      </c>
      <c r="N6" s="1">
        <v>80492</v>
      </c>
      <c r="O6" s="25">
        <v>82416.477774853251</v>
      </c>
      <c r="P6" s="22">
        <f>IF(N6=0,"",N6/O6)</f>
        <v>0.9766493566964779</v>
      </c>
      <c r="Q6" s="1">
        <v>81586</v>
      </c>
      <c r="R6" s="25">
        <v>86076.361977803739</v>
      </c>
      <c r="S6" s="22">
        <f>IF(Q6=0,"",Q6/R6)</f>
        <v>0.9478328094423687</v>
      </c>
      <c r="T6" s="5"/>
      <c r="U6" s="5"/>
    </row>
    <row r="7" spans="1:21" ht="13.4" customHeight="1" x14ac:dyDescent="0.25">
      <c r="A7" s="13" t="s">
        <v>4</v>
      </c>
      <c r="B7" s="1">
        <f>Ethnicity!B7</f>
        <v>256784</v>
      </c>
      <c r="C7" s="1">
        <f t="shared" ref="C7:C25" si="0">F7+I7+L7+O7+R7</f>
        <v>277610</v>
      </c>
      <c r="D7" s="22">
        <f t="shared" ref="D7:D26" si="1">IF(B7=0,"",B7/C7)</f>
        <v>0.92498108857750083</v>
      </c>
      <c r="E7" s="1">
        <v>38691</v>
      </c>
      <c r="F7" s="25">
        <v>33313.68859446705</v>
      </c>
      <c r="G7" s="22">
        <f t="shared" ref="G7:G26" si="2">IF(E7=0,"",E7/F7)</f>
        <v>1.1614144705196665</v>
      </c>
      <c r="H7" s="1">
        <v>43633</v>
      </c>
      <c r="I7" s="25">
        <v>47880.993354476057</v>
      </c>
      <c r="J7" s="22">
        <f t="shared" ref="J7:J26" si="3">IF(H7=0,"",H7/I7)</f>
        <v>0.91128017493231595</v>
      </c>
      <c r="K7" s="1">
        <v>57761</v>
      </c>
      <c r="L7" s="25">
        <v>61121.590301731783</v>
      </c>
      <c r="M7" s="22">
        <f t="shared" ref="M7:M26" si="4">IF(K7=0,"",K7/L7)</f>
        <v>0.94501795052874193</v>
      </c>
      <c r="N7" s="1">
        <v>55453</v>
      </c>
      <c r="O7" s="25">
        <v>64396.541653104134</v>
      </c>
      <c r="P7" s="22">
        <f t="shared" ref="P7:P26" si="5">IF(N7=0,"",N7/O7)</f>
        <v>0.86111767148487817</v>
      </c>
      <c r="Q7" s="1">
        <v>55093</v>
      </c>
      <c r="R7" s="25">
        <v>70897.186096220961</v>
      </c>
      <c r="S7" s="22">
        <f t="shared" ref="S7:S26" si="6">IF(Q7=0,"",Q7/R7)</f>
        <v>0.77708302731829615</v>
      </c>
      <c r="T7" s="5"/>
      <c r="U7" s="5"/>
    </row>
    <row r="8" spans="1:21" ht="13.4" customHeight="1" x14ac:dyDescent="0.25">
      <c r="A8" s="13" t="s">
        <v>5</v>
      </c>
      <c r="B8" s="1">
        <f>Ethnicity!B8</f>
        <v>575207</v>
      </c>
      <c r="C8" s="1">
        <f t="shared" si="0"/>
        <v>595065</v>
      </c>
      <c r="D8" s="22">
        <f t="shared" si="1"/>
        <v>0.96662885567122925</v>
      </c>
      <c r="E8" s="1">
        <v>205240</v>
      </c>
      <c r="F8" s="25">
        <v>180868.45907899886</v>
      </c>
      <c r="G8" s="22">
        <f t="shared" si="2"/>
        <v>1.1347473243544153</v>
      </c>
      <c r="H8" s="1">
        <v>124524</v>
      </c>
      <c r="I8" s="25">
        <v>132056.8404895009</v>
      </c>
      <c r="J8" s="22">
        <f t="shared" si="3"/>
        <v>0.94295758961384668</v>
      </c>
      <c r="K8" s="1">
        <v>100480</v>
      </c>
      <c r="L8" s="25">
        <v>118699.50854470512</v>
      </c>
      <c r="M8" s="22">
        <f t="shared" si="4"/>
        <v>0.84650729587609697</v>
      </c>
      <c r="N8" s="1">
        <v>87904</v>
      </c>
      <c r="O8" s="25">
        <v>106032.90167224911</v>
      </c>
      <c r="P8" s="22">
        <f t="shared" si="5"/>
        <v>0.82902569498393919</v>
      </c>
      <c r="Q8" s="1">
        <v>46935</v>
      </c>
      <c r="R8" s="25">
        <v>57407.290214546054</v>
      </c>
      <c r="S8" s="22">
        <f t="shared" si="6"/>
        <v>0.81757908838044147</v>
      </c>
      <c r="T8" s="5"/>
      <c r="U8" s="5"/>
    </row>
    <row r="9" spans="1:21" ht="13.4" customHeight="1" x14ac:dyDescent="0.25">
      <c r="A9" s="13" t="s">
        <v>38</v>
      </c>
      <c r="B9" s="1">
        <f>Ethnicity!B9</f>
        <v>302859</v>
      </c>
      <c r="C9" s="1">
        <f t="shared" si="0"/>
        <v>322060</v>
      </c>
      <c r="D9" s="22">
        <f t="shared" si="1"/>
        <v>0.94038067440849527</v>
      </c>
      <c r="E9" s="1">
        <v>98035</v>
      </c>
      <c r="F9" s="25">
        <v>99936.426450812622</v>
      </c>
      <c r="G9" s="22">
        <f t="shared" si="2"/>
        <v>0.98097363975938767</v>
      </c>
      <c r="H9" s="1">
        <v>70824</v>
      </c>
      <c r="I9" s="25">
        <v>75205.575744660571</v>
      </c>
      <c r="J9" s="22">
        <f t="shared" si="3"/>
        <v>0.94173868491430768</v>
      </c>
      <c r="K9" s="1">
        <v>52290</v>
      </c>
      <c r="L9" s="25">
        <v>58235.237066024434</v>
      </c>
      <c r="M9" s="22">
        <f t="shared" si="4"/>
        <v>0.8979099705684378</v>
      </c>
      <c r="N9" s="1">
        <v>40466</v>
      </c>
      <c r="O9" s="25">
        <v>47874.205947635324</v>
      </c>
      <c r="P9" s="22">
        <f t="shared" si="5"/>
        <v>0.84525683923116346</v>
      </c>
      <c r="Q9" s="1">
        <v>35502</v>
      </c>
      <c r="R9" s="25">
        <v>40808.554790867034</v>
      </c>
      <c r="S9" s="22">
        <f t="shared" si="6"/>
        <v>0.86996464790136008</v>
      </c>
      <c r="T9" s="5"/>
      <c r="U9" s="5"/>
    </row>
    <row r="10" spans="1:21" ht="13.4" customHeight="1" x14ac:dyDescent="0.25">
      <c r="A10" s="13" t="s">
        <v>6</v>
      </c>
      <c r="B10" s="1">
        <f>Ethnicity!B10</f>
        <v>575457</v>
      </c>
      <c r="C10" s="1">
        <f t="shared" si="0"/>
        <v>608119.99999999988</v>
      </c>
      <c r="D10" s="22">
        <f t="shared" si="1"/>
        <v>0.94628856146813145</v>
      </c>
      <c r="E10" s="1">
        <v>100009</v>
      </c>
      <c r="F10" s="25">
        <v>104382.81718473544</v>
      </c>
      <c r="G10" s="22">
        <f t="shared" si="2"/>
        <v>0.95809830293241938</v>
      </c>
      <c r="H10" s="1">
        <v>97465</v>
      </c>
      <c r="I10" s="25">
        <v>98557.310898504904</v>
      </c>
      <c r="J10" s="22">
        <f t="shared" si="3"/>
        <v>0.98891699774936259</v>
      </c>
      <c r="K10" s="1">
        <v>80571</v>
      </c>
      <c r="L10" s="25">
        <v>83574.663717029791</v>
      </c>
      <c r="M10" s="22">
        <f t="shared" si="4"/>
        <v>0.96406011602751152</v>
      </c>
      <c r="N10" s="1">
        <v>93612</v>
      </c>
      <c r="O10" s="25">
        <v>94326.687892293907</v>
      </c>
      <c r="P10" s="22">
        <f t="shared" si="5"/>
        <v>0.9924232695087315</v>
      </c>
      <c r="Q10" s="1">
        <v>192210</v>
      </c>
      <c r="R10" s="25">
        <v>227278.52030743586</v>
      </c>
      <c r="S10" s="22">
        <f t="shared" si="6"/>
        <v>0.84570244359212099</v>
      </c>
      <c r="T10" s="5"/>
      <c r="U10" s="5"/>
    </row>
    <row r="11" spans="1:21" ht="13.4" customHeight="1" x14ac:dyDescent="0.25">
      <c r="A11" s="13" t="s">
        <v>42</v>
      </c>
      <c r="B11" s="1">
        <f>Ethnicity!B11</f>
        <v>168391</v>
      </c>
      <c r="C11" s="1">
        <f t="shared" si="0"/>
        <v>182955</v>
      </c>
      <c r="D11" s="22">
        <f t="shared" si="1"/>
        <v>0.92039572572490502</v>
      </c>
      <c r="E11" s="1">
        <v>27123</v>
      </c>
      <c r="F11" s="25">
        <v>25983.263394693291</v>
      </c>
      <c r="G11" s="22">
        <f t="shared" si="2"/>
        <v>1.0438642593885834</v>
      </c>
      <c r="H11" s="1">
        <v>24049</v>
      </c>
      <c r="I11" s="25">
        <v>24952.018452877644</v>
      </c>
      <c r="J11" s="22">
        <f t="shared" si="3"/>
        <v>0.96380980341999134</v>
      </c>
      <c r="K11" s="1">
        <v>31390</v>
      </c>
      <c r="L11" s="25">
        <v>35028.059859181281</v>
      </c>
      <c r="M11" s="22">
        <f t="shared" si="4"/>
        <v>0.89613869926547751</v>
      </c>
      <c r="N11" s="1">
        <v>38614</v>
      </c>
      <c r="O11" s="25">
        <v>43866.705627583622</v>
      </c>
      <c r="P11" s="22">
        <f t="shared" si="5"/>
        <v>0.88025757684705885</v>
      </c>
      <c r="Q11" s="1">
        <v>44667</v>
      </c>
      <c r="R11" s="25">
        <v>53124.952665664168</v>
      </c>
      <c r="S11" s="22">
        <f t="shared" si="6"/>
        <v>0.84079133737975587</v>
      </c>
      <c r="T11" s="5"/>
      <c r="U11" s="5"/>
    </row>
    <row r="12" spans="1:21" ht="13.4" customHeight="1" x14ac:dyDescent="0.25">
      <c r="A12" s="13" t="s">
        <v>7</v>
      </c>
      <c r="B12" s="1">
        <f>Ethnicity!B12</f>
        <v>150969</v>
      </c>
      <c r="C12" s="1">
        <f t="shared" si="0"/>
        <v>161250</v>
      </c>
      <c r="D12" s="22">
        <f t="shared" si="1"/>
        <v>0.93624186046511626</v>
      </c>
      <c r="E12" s="1">
        <v>33809</v>
      </c>
      <c r="F12" s="25">
        <v>35604.383138362449</v>
      </c>
      <c r="G12" s="22">
        <f t="shared" si="2"/>
        <v>0.94957409790290714</v>
      </c>
      <c r="H12" s="1">
        <v>28009</v>
      </c>
      <c r="I12" s="25">
        <v>28216.966524947329</v>
      </c>
      <c r="J12" s="22">
        <f t="shared" si="3"/>
        <v>0.99262973485248807</v>
      </c>
      <c r="K12" s="1">
        <v>28018</v>
      </c>
      <c r="L12" s="25">
        <v>30768.891895840654</v>
      </c>
      <c r="M12" s="22">
        <f t="shared" si="4"/>
        <v>0.91059502873379328</v>
      </c>
      <c r="N12" s="1">
        <v>30569</v>
      </c>
      <c r="O12" s="25">
        <v>33844.236580694349</v>
      </c>
      <c r="P12" s="22">
        <f t="shared" si="5"/>
        <v>0.90322616458240246</v>
      </c>
      <c r="Q12" s="1">
        <v>28915</v>
      </c>
      <c r="R12" s="25">
        <v>32815.521860155211</v>
      </c>
      <c r="S12" s="22">
        <f t="shared" si="6"/>
        <v>0.88113789941304432</v>
      </c>
      <c r="T12" s="5"/>
      <c r="U12" s="5"/>
    </row>
    <row r="13" spans="1:21" ht="13.4" customHeight="1" x14ac:dyDescent="0.25">
      <c r="A13" s="13" t="s">
        <v>8</v>
      </c>
      <c r="B13" s="1">
        <f>Ethnicity!B13</f>
        <v>109613</v>
      </c>
      <c r="C13" s="1">
        <f t="shared" si="0"/>
        <v>118555.00000000003</v>
      </c>
      <c r="D13" s="22">
        <f t="shared" si="1"/>
        <v>0.92457509172957675</v>
      </c>
      <c r="E13" s="1">
        <v>13164</v>
      </c>
      <c r="F13" s="25">
        <v>12445.185550036378</v>
      </c>
      <c r="G13" s="22">
        <f t="shared" si="2"/>
        <v>1.0577584357479926</v>
      </c>
      <c r="H13" s="1">
        <v>19826</v>
      </c>
      <c r="I13" s="25">
        <v>21021.045488136278</v>
      </c>
      <c r="J13" s="22">
        <f t="shared" si="3"/>
        <v>0.94315004509120492</v>
      </c>
      <c r="K13" s="1">
        <v>15794</v>
      </c>
      <c r="L13" s="25">
        <v>17822.177772479528</v>
      </c>
      <c r="M13" s="22">
        <f t="shared" si="4"/>
        <v>0.88619921771786048</v>
      </c>
      <c r="N13" s="1">
        <v>22175</v>
      </c>
      <c r="O13" s="25">
        <v>25109.208287778889</v>
      </c>
      <c r="P13" s="22">
        <f t="shared" si="5"/>
        <v>0.88314214235073984</v>
      </c>
      <c r="Q13" s="1">
        <v>36381</v>
      </c>
      <c r="R13" s="25">
        <v>42157.382901568948</v>
      </c>
      <c r="S13" s="22">
        <f t="shared" si="6"/>
        <v>0.86298051482332483</v>
      </c>
      <c r="T13" s="5"/>
      <c r="U13" s="5"/>
    </row>
    <row r="14" spans="1:21" ht="13.4" customHeight="1" x14ac:dyDescent="0.25">
      <c r="A14" s="13" t="s">
        <v>39</v>
      </c>
      <c r="B14" s="1">
        <f>Ethnicity!B14</f>
        <v>175748</v>
      </c>
      <c r="C14" s="1">
        <f t="shared" si="0"/>
        <v>190910</v>
      </c>
      <c r="D14" s="22">
        <f t="shared" si="1"/>
        <v>0.92058037818867533</v>
      </c>
      <c r="E14" s="1">
        <v>25927</v>
      </c>
      <c r="F14" s="25">
        <v>24664.77306566255</v>
      </c>
      <c r="G14" s="22">
        <f t="shared" si="2"/>
        <v>1.0511752908075476</v>
      </c>
      <c r="H14" s="1">
        <v>27364</v>
      </c>
      <c r="I14" s="25">
        <v>28398.359270897057</v>
      </c>
      <c r="J14" s="22">
        <f t="shared" si="3"/>
        <v>0.96357679466513824</v>
      </c>
      <c r="K14" s="1">
        <v>36101</v>
      </c>
      <c r="L14" s="25">
        <v>41356.420018693134</v>
      </c>
      <c r="M14" s="22">
        <f t="shared" si="4"/>
        <v>0.87292371979204975</v>
      </c>
      <c r="N14" s="1">
        <v>39909</v>
      </c>
      <c r="O14" s="25">
        <v>45835.616254298155</v>
      </c>
      <c r="P14" s="22">
        <f t="shared" si="5"/>
        <v>0.87069844940194518</v>
      </c>
      <c r="Q14" s="1">
        <v>43397</v>
      </c>
      <c r="R14" s="25">
        <v>50654.831390449115</v>
      </c>
      <c r="S14" s="22">
        <f t="shared" si="6"/>
        <v>0.85671985887179225</v>
      </c>
      <c r="T14" s="5"/>
      <c r="U14" s="5"/>
    </row>
    <row r="15" spans="1:21" ht="13.4" customHeight="1" x14ac:dyDescent="0.25">
      <c r="A15" s="13" t="s">
        <v>9</v>
      </c>
      <c r="B15" s="1">
        <f>Ethnicity!B15</f>
        <v>155443</v>
      </c>
      <c r="C15" s="1">
        <f t="shared" si="0"/>
        <v>165709.99999999997</v>
      </c>
      <c r="D15" s="22">
        <f t="shared" si="1"/>
        <v>0.9380423631645648</v>
      </c>
      <c r="E15" s="1">
        <v>30701</v>
      </c>
      <c r="F15" s="25">
        <v>29005.064071005971</v>
      </c>
      <c r="G15" s="22">
        <f t="shared" si="2"/>
        <v>1.0584703390015717</v>
      </c>
      <c r="H15" s="1">
        <v>37295</v>
      </c>
      <c r="I15" s="25">
        <v>39830.661751546788</v>
      </c>
      <c r="J15" s="22">
        <f t="shared" si="3"/>
        <v>0.93633894994354905</v>
      </c>
      <c r="K15" s="1">
        <v>40301</v>
      </c>
      <c r="L15" s="25">
        <v>43910.390927491389</v>
      </c>
      <c r="M15" s="22">
        <f t="shared" si="4"/>
        <v>0.91780098397548937</v>
      </c>
      <c r="N15" s="1">
        <v>31983</v>
      </c>
      <c r="O15" s="25">
        <v>37789.620573302178</v>
      </c>
      <c r="P15" s="22">
        <f t="shared" si="5"/>
        <v>0.8463435068886489</v>
      </c>
      <c r="Q15" s="1">
        <v>12768</v>
      </c>
      <c r="R15" s="25">
        <v>15174.262676653667</v>
      </c>
      <c r="S15" s="22">
        <f t="shared" si="6"/>
        <v>0.84142473819463937</v>
      </c>
      <c r="T15" s="5"/>
      <c r="U15" s="5"/>
    </row>
    <row r="16" spans="1:21" ht="13.4" customHeight="1" x14ac:dyDescent="0.25">
      <c r="A16" s="13" t="s">
        <v>10</v>
      </c>
      <c r="B16" s="1">
        <f>Ethnicity!B16</f>
        <v>190435</v>
      </c>
      <c r="C16" s="1">
        <f t="shared" si="0"/>
        <v>203525</v>
      </c>
      <c r="D16" s="22">
        <f t="shared" si="1"/>
        <v>0.9356835769561479</v>
      </c>
      <c r="E16" s="1">
        <v>13260</v>
      </c>
      <c r="F16" s="25">
        <v>12669.307763761341</v>
      </c>
      <c r="G16" s="22">
        <f t="shared" si="2"/>
        <v>1.04662387616222</v>
      </c>
      <c r="H16" s="1">
        <v>23375</v>
      </c>
      <c r="I16" s="25">
        <v>23494.532808005511</v>
      </c>
      <c r="J16" s="22">
        <f t="shared" si="3"/>
        <v>0.99491231389947954</v>
      </c>
      <c r="K16" s="1">
        <v>35358</v>
      </c>
      <c r="L16" s="25">
        <v>37204.483235378029</v>
      </c>
      <c r="M16" s="22">
        <f t="shared" si="4"/>
        <v>0.95036933523048661</v>
      </c>
      <c r="N16" s="1">
        <v>48132</v>
      </c>
      <c r="O16" s="25">
        <v>51051.98876021387</v>
      </c>
      <c r="P16" s="22">
        <f t="shared" si="5"/>
        <v>0.94280362369566506</v>
      </c>
      <c r="Q16" s="1">
        <v>65919</v>
      </c>
      <c r="R16" s="25">
        <v>79104.687432641265</v>
      </c>
      <c r="S16" s="22">
        <f t="shared" si="6"/>
        <v>0.83331345005478896</v>
      </c>
      <c r="T16" s="5"/>
      <c r="U16" s="5"/>
    </row>
    <row r="17" spans="1:21" ht="13.4" customHeight="1" x14ac:dyDescent="0.25">
      <c r="A17" s="13" t="s">
        <v>11</v>
      </c>
      <c r="B17" s="1">
        <f>Ethnicity!B17</f>
        <v>60446</v>
      </c>
      <c r="C17" s="1">
        <f t="shared" si="0"/>
        <v>62427.500000000007</v>
      </c>
      <c r="D17" s="22">
        <f t="shared" si="1"/>
        <v>0.96825918064955341</v>
      </c>
      <c r="E17" s="1">
        <v>11659</v>
      </c>
      <c r="F17" s="25">
        <v>10870.038687625574</v>
      </c>
      <c r="G17" s="22">
        <f t="shared" si="2"/>
        <v>1.0725812791515248</v>
      </c>
      <c r="H17" s="1">
        <v>15002</v>
      </c>
      <c r="I17" s="25">
        <v>14922.442433332199</v>
      </c>
      <c r="J17" s="22">
        <f t="shared" si="3"/>
        <v>1.0053314038250263</v>
      </c>
      <c r="K17" s="1">
        <v>15128</v>
      </c>
      <c r="L17" s="25">
        <v>16442.866945688915</v>
      </c>
      <c r="M17" s="22">
        <f t="shared" si="4"/>
        <v>0.92003420388719659</v>
      </c>
      <c r="N17" s="1">
        <v>13035</v>
      </c>
      <c r="O17" s="25">
        <v>14213.168515363132</v>
      </c>
      <c r="P17" s="22">
        <f t="shared" si="5"/>
        <v>0.91710725767518764</v>
      </c>
      <c r="Q17" s="1">
        <v>5291</v>
      </c>
      <c r="R17" s="25">
        <v>5978.9834179901791</v>
      </c>
      <c r="S17" s="22">
        <f t="shared" si="6"/>
        <v>0.88493304465101807</v>
      </c>
      <c r="T17" s="5"/>
      <c r="U17" s="5"/>
    </row>
    <row r="18" spans="1:21" ht="13.4" customHeight="1" x14ac:dyDescent="0.25">
      <c r="A18" s="13" t="s">
        <v>12</v>
      </c>
      <c r="B18" s="1">
        <f>Ethnicity!B18</f>
        <v>332899</v>
      </c>
      <c r="C18" s="1">
        <f t="shared" si="0"/>
        <v>352570</v>
      </c>
      <c r="D18" s="22">
        <f t="shared" si="1"/>
        <v>0.94420682417675927</v>
      </c>
      <c r="E18" s="1">
        <v>90577</v>
      </c>
      <c r="F18" s="25">
        <v>81860.96837008126</v>
      </c>
      <c r="G18" s="22">
        <f t="shared" si="2"/>
        <v>1.1064735954565657</v>
      </c>
      <c r="H18" s="1">
        <v>77087</v>
      </c>
      <c r="I18" s="25">
        <v>84157.009423615949</v>
      </c>
      <c r="J18" s="22">
        <f t="shared" si="3"/>
        <v>0.91599024879760071</v>
      </c>
      <c r="K18" s="1">
        <v>63792</v>
      </c>
      <c r="L18" s="25">
        <v>73731.704688415804</v>
      </c>
      <c r="M18" s="22">
        <f t="shared" si="4"/>
        <v>0.8651909008421792</v>
      </c>
      <c r="N18" s="1">
        <v>60566</v>
      </c>
      <c r="O18" s="25">
        <v>70814.08249918287</v>
      </c>
      <c r="P18" s="22">
        <f t="shared" si="5"/>
        <v>0.85528185725909645</v>
      </c>
      <c r="Q18" s="1">
        <v>34058</v>
      </c>
      <c r="R18" s="25">
        <v>42006.235018704094</v>
      </c>
      <c r="S18" s="22">
        <f t="shared" si="6"/>
        <v>0.81078439866926932</v>
      </c>
      <c r="T18" s="5"/>
      <c r="U18" s="5"/>
    </row>
    <row r="19" spans="1:21" ht="13.4" customHeight="1" x14ac:dyDescent="0.25">
      <c r="A19" s="13" t="s">
        <v>43</v>
      </c>
      <c r="B19" s="1">
        <f>Ethnicity!B19</f>
        <v>48872</v>
      </c>
      <c r="C19" s="1">
        <f t="shared" si="0"/>
        <v>51990</v>
      </c>
      <c r="D19" s="22">
        <f t="shared" si="1"/>
        <v>0.94002692825543377</v>
      </c>
      <c r="E19" s="1">
        <v>5621</v>
      </c>
      <c r="F19" s="25">
        <v>4625.4730507130598</v>
      </c>
      <c r="G19" s="22">
        <f t="shared" si="2"/>
        <v>1.2152270564269032</v>
      </c>
      <c r="H19" s="1">
        <v>4819</v>
      </c>
      <c r="I19" s="25">
        <v>4751.6779732366385</v>
      </c>
      <c r="J19" s="22">
        <f t="shared" si="3"/>
        <v>1.0141680532945512</v>
      </c>
      <c r="K19" s="1">
        <v>5432</v>
      </c>
      <c r="L19" s="25">
        <v>5626.4927674309911</v>
      </c>
      <c r="M19" s="22">
        <f t="shared" si="4"/>
        <v>0.96543268151754957</v>
      </c>
      <c r="N19" s="1">
        <v>9835</v>
      </c>
      <c r="O19" s="25">
        <v>10675.271034086332</v>
      </c>
      <c r="P19" s="22">
        <f t="shared" si="5"/>
        <v>0.92128808426471498</v>
      </c>
      <c r="Q19" s="1">
        <v>22167</v>
      </c>
      <c r="R19" s="25">
        <v>26311.085174532975</v>
      </c>
      <c r="S19" s="22">
        <f t="shared" si="6"/>
        <v>0.84249660753087763</v>
      </c>
      <c r="T19" s="5"/>
      <c r="U19" s="5"/>
    </row>
    <row r="20" spans="1:21" ht="13.4" customHeight="1" x14ac:dyDescent="0.25">
      <c r="A20" s="13" t="s">
        <v>13</v>
      </c>
      <c r="B20" s="1">
        <f>Ethnicity!B20</f>
        <v>120342</v>
      </c>
      <c r="C20" s="1">
        <f t="shared" si="0"/>
        <v>127860</v>
      </c>
      <c r="D20" s="22">
        <f t="shared" si="1"/>
        <v>0.9412013139371187</v>
      </c>
      <c r="E20" s="1">
        <v>18731</v>
      </c>
      <c r="F20" s="25">
        <v>16425.002381817641</v>
      </c>
      <c r="G20" s="22">
        <f t="shared" si="2"/>
        <v>1.1403955728332242</v>
      </c>
      <c r="H20" s="1">
        <v>26723</v>
      </c>
      <c r="I20" s="25">
        <v>28084.386715820663</v>
      </c>
      <c r="J20" s="22">
        <f t="shared" si="3"/>
        <v>0.95152513994354881</v>
      </c>
      <c r="K20" s="1">
        <v>26072</v>
      </c>
      <c r="L20" s="25">
        <v>30236.806628255774</v>
      </c>
      <c r="M20" s="22">
        <f t="shared" si="4"/>
        <v>0.86226036765523273</v>
      </c>
      <c r="N20" s="1">
        <v>27428</v>
      </c>
      <c r="O20" s="25">
        <v>32823.524667697733</v>
      </c>
      <c r="P20" s="22">
        <f t="shared" si="5"/>
        <v>0.83562019245886854</v>
      </c>
      <c r="Q20" s="1">
        <v>16650</v>
      </c>
      <c r="R20" s="25">
        <v>20290.279606408181</v>
      </c>
      <c r="S20" s="22">
        <f t="shared" si="6"/>
        <v>0.82058997327673644</v>
      </c>
      <c r="T20" s="5"/>
      <c r="U20" s="5"/>
    </row>
    <row r="21" spans="1:21" ht="13.4" customHeight="1" x14ac:dyDescent="0.25">
      <c r="A21" s="13" t="s">
        <v>14</v>
      </c>
      <c r="B21" s="1">
        <f>Ethnicity!B21</f>
        <v>423773</v>
      </c>
      <c r="C21" s="1">
        <f t="shared" si="0"/>
        <v>456910</v>
      </c>
      <c r="D21" s="22">
        <f t="shared" si="1"/>
        <v>0.9274758705215469</v>
      </c>
      <c r="E21" s="1">
        <v>70526</v>
      </c>
      <c r="F21" s="25">
        <v>65176.201616633611</v>
      </c>
      <c r="G21" s="22">
        <f t="shared" si="2"/>
        <v>1.0820820828871542</v>
      </c>
      <c r="H21" s="1">
        <v>64992</v>
      </c>
      <c r="I21" s="25">
        <v>68862.4316691649</v>
      </c>
      <c r="J21" s="22">
        <f t="shared" si="3"/>
        <v>0.94379472848476254</v>
      </c>
      <c r="K21" s="1">
        <v>84840</v>
      </c>
      <c r="L21" s="25">
        <v>93132.036265386851</v>
      </c>
      <c r="M21" s="22">
        <f t="shared" si="4"/>
        <v>0.91096472709178122</v>
      </c>
      <c r="N21" s="1">
        <v>95536</v>
      </c>
      <c r="O21" s="25">
        <v>111120.89073665443</v>
      </c>
      <c r="P21" s="22">
        <f t="shared" si="5"/>
        <v>0.85974832784962918</v>
      </c>
      <c r="Q21" s="1">
        <v>97431</v>
      </c>
      <c r="R21" s="25">
        <v>118618.43971216022</v>
      </c>
      <c r="S21" s="22">
        <f t="shared" si="6"/>
        <v>0.82138156796216755</v>
      </c>
      <c r="T21" s="5"/>
      <c r="U21" s="5"/>
    </row>
    <row r="22" spans="1:21" ht="13.4" customHeight="1" x14ac:dyDescent="0.25">
      <c r="A22" s="13" t="s">
        <v>15</v>
      </c>
      <c r="B22" s="1">
        <f>Ethnicity!B22</f>
        <v>48362</v>
      </c>
      <c r="C22" s="1">
        <f t="shared" si="0"/>
        <v>51650</v>
      </c>
      <c r="D22" s="22">
        <f t="shared" si="1"/>
        <v>0.93634075508228465</v>
      </c>
      <c r="E22" s="1">
        <v>7762</v>
      </c>
      <c r="F22" s="25">
        <v>7502.6138179172522</v>
      </c>
      <c r="G22" s="22">
        <f t="shared" si="2"/>
        <v>1.034572775352411</v>
      </c>
      <c r="H22" s="1">
        <v>10214</v>
      </c>
      <c r="I22" s="25">
        <v>10496.272696834902</v>
      </c>
      <c r="J22" s="22">
        <f t="shared" si="3"/>
        <v>0.97310733962542539</v>
      </c>
      <c r="K22" s="1">
        <v>8507</v>
      </c>
      <c r="L22" s="25">
        <v>8722.0592560045588</v>
      </c>
      <c r="M22" s="22">
        <f t="shared" si="4"/>
        <v>0.97534306409848059</v>
      </c>
      <c r="N22" s="1">
        <v>12192</v>
      </c>
      <c r="O22" s="25">
        <v>14170.609248800471</v>
      </c>
      <c r="P22" s="22">
        <f t="shared" si="5"/>
        <v>0.86037232316119661</v>
      </c>
      <c r="Q22" s="1">
        <v>9015</v>
      </c>
      <c r="R22" s="25">
        <v>10758.444980442813</v>
      </c>
      <c r="S22" s="22">
        <f t="shared" si="6"/>
        <v>0.83794637760269941</v>
      </c>
      <c r="T22" s="5"/>
      <c r="U22" s="5"/>
    </row>
    <row r="23" spans="1:21" ht="13.4" customHeight="1" x14ac:dyDescent="0.25">
      <c r="A23" s="13" t="s">
        <v>44</v>
      </c>
      <c r="B23" s="1">
        <f>Ethnicity!B23</f>
        <v>613989</v>
      </c>
      <c r="C23" s="1">
        <f t="shared" si="0"/>
        <v>633300</v>
      </c>
      <c r="D23" s="22">
        <f t="shared" si="1"/>
        <v>0.96950734249171011</v>
      </c>
      <c r="E23" s="1">
        <v>161174</v>
      </c>
      <c r="F23" s="25">
        <v>164705.89344786888</v>
      </c>
      <c r="G23" s="22">
        <f t="shared" si="2"/>
        <v>0.97855636265385515</v>
      </c>
      <c r="H23" s="1">
        <v>164712</v>
      </c>
      <c r="I23" s="25">
        <v>167860.12172815384</v>
      </c>
      <c r="J23" s="22">
        <f t="shared" si="3"/>
        <v>0.98124556508274097</v>
      </c>
      <c r="K23" s="1">
        <v>137510</v>
      </c>
      <c r="L23" s="25">
        <v>141093.95429667173</v>
      </c>
      <c r="M23" s="22">
        <f t="shared" si="4"/>
        <v>0.97459881031375795</v>
      </c>
      <c r="N23" s="1">
        <v>95478</v>
      </c>
      <c r="O23" s="25">
        <v>106094.65688660447</v>
      </c>
      <c r="P23" s="22">
        <f t="shared" si="5"/>
        <v>0.89993221903764953</v>
      </c>
      <c r="Q23" s="1">
        <v>45546</v>
      </c>
      <c r="R23" s="25">
        <v>53545.373640701</v>
      </c>
      <c r="S23" s="22">
        <f t="shared" si="6"/>
        <v>0.85060569948809728</v>
      </c>
      <c r="T23" s="5"/>
      <c r="U23" s="5"/>
    </row>
    <row r="24" spans="1:21" ht="13.4" customHeight="1" x14ac:dyDescent="0.25">
      <c r="A24" s="13" t="s">
        <v>16</v>
      </c>
      <c r="B24" s="1">
        <f>Ethnicity!B24</f>
        <v>31935</v>
      </c>
      <c r="C24" s="1">
        <f t="shared" si="0"/>
        <v>32757.499999999996</v>
      </c>
      <c r="D24" s="22">
        <f t="shared" si="1"/>
        <v>0.9748912462794781</v>
      </c>
      <c r="E24" s="1">
        <v>3451</v>
      </c>
      <c r="F24" s="25">
        <v>2848.3320757971533</v>
      </c>
      <c r="G24" s="22">
        <f t="shared" si="2"/>
        <v>1.2115862575588838</v>
      </c>
      <c r="H24" s="1">
        <v>5848</v>
      </c>
      <c r="I24" s="25">
        <v>5749.0598020041762</v>
      </c>
      <c r="J24" s="22">
        <f t="shared" si="3"/>
        <v>1.0172098049773866</v>
      </c>
      <c r="K24" s="1">
        <v>10490</v>
      </c>
      <c r="L24" s="25">
        <v>11475.412597017523</v>
      </c>
      <c r="M24" s="22">
        <f t="shared" si="4"/>
        <v>0.91412835149181193</v>
      </c>
      <c r="N24" s="1">
        <v>8512</v>
      </c>
      <c r="O24" s="25">
        <v>9234.8739792558627</v>
      </c>
      <c r="P24" s="22">
        <f t="shared" si="5"/>
        <v>0.92172346034394814</v>
      </c>
      <c r="Q24" s="1">
        <v>3064</v>
      </c>
      <c r="R24" s="25">
        <v>3449.8215459252833</v>
      </c>
      <c r="S24" s="22">
        <f t="shared" si="6"/>
        <v>0.8881618829295701</v>
      </c>
      <c r="T24" s="5"/>
      <c r="U24" s="5"/>
    </row>
    <row r="25" spans="1:21" ht="13.4" customHeight="1" x14ac:dyDescent="0.25">
      <c r="A25" s="13" t="s">
        <v>17</v>
      </c>
      <c r="B25" s="1">
        <f>Ethnicity!B25</f>
        <v>65388</v>
      </c>
      <c r="C25" s="1">
        <f t="shared" si="0"/>
        <v>69819.999999999985</v>
      </c>
      <c r="D25" s="22">
        <f t="shared" si="1"/>
        <v>0.93652248639358371</v>
      </c>
      <c r="E25" s="1">
        <v>5384</v>
      </c>
      <c r="F25" s="25">
        <v>5319.54086135547</v>
      </c>
      <c r="G25" s="22">
        <f t="shared" si="2"/>
        <v>1.0121174252298355</v>
      </c>
      <c r="H25" s="1">
        <v>6469</v>
      </c>
      <c r="I25" s="25">
        <v>6549.5846138054503</v>
      </c>
      <c r="J25" s="22">
        <f t="shared" si="3"/>
        <v>0.98769622524830181</v>
      </c>
      <c r="K25" s="1">
        <v>12351</v>
      </c>
      <c r="L25" s="25">
        <v>13447.421452763685</v>
      </c>
      <c r="M25" s="22">
        <f t="shared" si="4"/>
        <v>0.91846604521059683</v>
      </c>
      <c r="N25" s="1">
        <v>16690</v>
      </c>
      <c r="O25" s="25">
        <v>18390.89168486989</v>
      </c>
      <c r="P25" s="22">
        <f t="shared" si="5"/>
        <v>0.90751445258800545</v>
      </c>
      <c r="Q25" s="1">
        <v>23463</v>
      </c>
      <c r="R25" s="25">
        <v>26112.561387205493</v>
      </c>
      <c r="S25" s="22">
        <f t="shared" si="6"/>
        <v>0.89853307196038945</v>
      </c>
      <c r="T25" s="5"/>
      <c r="U25" s="5"/>
    </row>
    <row r="26" spans="1:21" ht="13.4" customHeight="1" x14ac:dyDescent="0.25">
      <c r="A26" s="19" t="s">
        <v>18</v>
      </c>
      <c r="B26" s="20">
        <f>Ethnicity!B26</f>
        <v>4871757</v>
      </c>
      <c r="C26" s="20">
        <f>SUM(C6:C25)</f>
        <v>5139465</v>
      </c>
      <c r="D26" s="21">
        <f t="shared" si="1"/>
        <v>0.94791130983477856</v>
      </c>
      <c r="E26" s="20">
        <f>SUM(E6:E25)</f>
        <v>1066755</v>
      </c>
      <c r="F26" s="20">
        <f>SUM(F6:F25)</f>
        <v>1027760.8390642403</v>
      </c>
      <c r="G26" s="21">
        <f t="shared" si="2"/>
        <v>1.0379408899946638</v>
      </c>
      <c r="H26" s="20">
        <f>SUM(H6:H25)</f>
        <v>972753</v>
      </c>
      <c r="I26" s="20">
        <f>SUM(I6:I25)</f>
        <v>1016373.2446644832</v>
      </c>
      <c r="J26" s="21">
        <f t="shared" si="3"/>
        <v>0.95708245480341936</v>
      </c>
      <c r="K26" s="20">
        <f>SUM(K6:K25)</f>
        <v>930876</v>
      </c>
      <c r="L26" s="20">
        <f>SUM(L6:L25)</f>
        <v>1012677.979196678</v>
      </c>
      <c r="M26" s="21">
        <f t="shared" si="4"/>
        <v>0.91922212107192391</v>
      </c>
      <c r="N26" s="20">
        <f>SUM(N6:N25)</f>
        <v>908581</v>
      </c>
      <c r="O26" s="20">
        <f>SUM(O6:O25)</f>
        <v>1020082.1602765219</v>
      </c>
      <c r="P26" s="21">
        <f t="shared" si="5"/>
        <v>0.89069394150928349</v>
      </c>
      <c r="Q26" s="20">
        <f>SUM(Q6:Q25)</f>
        <v>900058</v>
      </c>
      <c r="R26" s="20">
        <f>SUM(R6:R25)</f>
        <v>1062570.776798076</v>
      </c>
      <c r="S26" s="21">
        <f t="shared" si="6"/>
        <v>0.84705698637055693</v>
      </c>
      <c r="T26" s="5"/>
      <c r="U26" s="5"/>
    </row>
    <row r="28" spans="1:21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1" x14ac:dyDescent="0.25">
      <c r="A29" s="3" t="s">
        <v>47</v>
      </c>
    </row>
    <row r="30" spans="1:21" x14ac:dyDescent="0.25">
      <c r="A30" s="26" t="s">
        <v>41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C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1001576-1159430328-765</_dlc_DocId>
    <_dlc_DocIdUrl xmlns="d3b74e82-c9ec-4ac4-aba2-12ff7e201463">
      <Url>https://hauoraaotearoa.sharepoint.com/sites/1001576/_layouts/15/DocIdRedir.aspx?ID=1001576-1159430328-765</Url>
      <Description>1001576-1159430328-765</Description>
    </_dlc_DocIdUrl>
  </documentManagement>
</p:properties>
</file>

<file path=customXml/itemProps1.xml><?xml version="1.0" encoding="utf-8"?>
<ds:datastoreItem xmlns:ds="http://schemas.openxmlformats.org/officeDocument/2006/customXml" ds:itemID="{7A426ECF-226C-408D-9E35-2917A7C6233E}"/>
</file>

<file path=customXml/itemProps2.xml><?xml version="1.0" encoding="utf-8"?>
<ds:datastoreItem xmlns:ds="http://schemas.openxmlformats.org/officeDocument/2006/customXml" ds:itemID="{BE85C956-F6B3-4EA1-82FA-A8FD22338217}"/>
</file>

<file path=customXml/itemProps3.xml><?xml version="1.0" encoding="utf-8"?>
<ds:datastoreItem xmlns:ds="http://schemas.openxmlformats.org/officeDocument/2006/customXml" ds:itemID="{1FE1EF15-407D-4F96-B7FD-C7C11A8F7803}"/>
</file>

<file path=customXml/itemProps4.xml><?xml version="1.0" encoding="utf-8"?>
<ds:datastoreItem xmlns:ds="http://schemas.openxmlformats.org/officeDocument/2006/customXml" ds:itemID="{AA94BA08-6554-4F9F-A654-0BA10A453B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Michael Chang</cp:lastModifiedBy>
  <cp:lastPrinted>2023-04-12T02:01:49Z</cp:lastPrinted>
  <dcterms:created xsi:type="dcterms:W3CDTF">2015-08-23T23:06:45Z</dcterms:created>
  <dcterms:modified xsi:type="dcterms:W3CDTF">2023-04-12T02:02:18Z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9dde7f5e-1621-4134-8403-a414eb8c3a8b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